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2" windowWidth="15360" windowHeight="8040" tabRatio="606" activeTab="9"/>
  </bookViews>
  <sheets>
    <sheet name="Total" sheetId="1" r:id="rId1"/>
    <sheet name="Seniors" sheetId="2" r:id="rId2"/>
    <sheet name="Seniors (2)" sheetId="3" r:id="rId3"/>
    <sheet name="YR" sheetId="4" r:id="rId4"/>
    <sheet name="JUN" sheetId="5" r:id="rId5"/>
    <sheet name="JUN (2)" sheetId="6" r:id="rId6"/>
    <sheet name="Children" sheetId="7" r:id="rId7"/>
    <sheet name="Children (2)" sheetId="8" r:id="rId8"/>
    <sheet name="AM" sheetId="9" r:id="rId9"/>
    <sheet name="AM (2)" sheetId="10" r:id="rId10"/>
    <sheet name="M Cl" sheetId="11" r:id="rId11"/>
    <sheet name="M Cl (2)" sheetId="12" r:id="rId12"/>
    <sheet name="L" sheetId="13" r:id="rId13"/>
    <sheet name="L (2)" sheetId="14" r:id="rId14"/>
  </sheets>
  <definedNames/>
  <calcPr fullCalcOnLoad="1"/>
</workbook>
</file>

<file path=xl/sharedStrings.xml><?xml version="1.0" encoding="utf-8"?>
<sst xmlns="http://schemas.openxmlformats.org/spreadsheetml/2006/main" count="1428" uniqueCount="232">
  <si>
    <t>Horse name</t>
  </si>
  <si>
    <t>Rider name, surname</t>
  </si>
  <si>
    <t>Owner</t>
  </si>
  <si>
    <t>M</t>
  </si>
  <si>
    <t>Rider NF</t>
  </si>
  <si>
    <t>H</t>
  </si>
  <si>
    <t>C</t>
  </si>
  <si>
    <t>%</t>
  </si>
  <si>
    <t>Total points</t>
  </si>
  <si>
    <t>Judge</t>
  </si>
  <si>
    <t>Final Placing</t>
  </si>
  <si>
    <t>Placing</t>
  </si>
  <si>
    <t>RESULTS</t>
  </si>
  <si>
    <t>Results</t>
  </si>
  <si>
    <t>Error</t>
  </si>
  <si>
    <t>B</t>
  </si>
  <si>
    <r>
      <t>Secretary: __________________________ (Tatjana Sadovina</t>
    </r>
    <r>
      <rPr>
        <sz val="12"/>
        <rFont val="Calibri"/>
        <family val="2"/>
      </rPr>
      <t>)</t>
    </r>
  </si>
  <si>
    <t>Sandra Karisa (LAT)</t>
  </si>
  <si>
    <t>Judra Kašarina (LTU)</t>
  </si>
  <si>
    <t>Daiva Pakuliene (LTU)</t>
  </si>
  <si>
    <t>Raimonda Palionyte (LTU)</t>
  </si>
  <si>
    <t>Ūlle Voolaine (EST)</t>
  </si>
  <si>
    <t>LTU</t>
  </si>
  <si>
    <t>L Class - FEI Children Team Test 2016 (Open)</t>
  </si>
  <si>
    <t>Liis Liblikmaa</t>
  </si>
  <si>
    <t>EST</t>
  </si>
  <si>
    <t>Chocolate</t>
  </si>
  <si>
    <t>Havanna</t>
  </si>
  <si>
    <t>Deimantė Budnikaitė</t>
  </si>
  <si>
    <t>Sonata</t>
  </si>
  <si>
    <t>Julija Kosova</t>
  </si>
  <si>
    <t>LAT</t>
  </si>
  <si>
    <t>Rhadamanthus</t>
  </si>
  <si>
    <t>A.Apsitis</t>
  </si>
  <si>
    <t>Mailika Ivalo</t>
  </si>
  <si>
    <t>Donna Dana</t>
  </si>
  <si>
    <t>Agnese Kukaine</t>
  </si>
  <si>
    <t>Funky</t>
  </si>
  <si>
    <t>A.Kukainis</t>
  </si>
  <si>
    <t>Lord Nelson</t>
  </si>
  <si>
    <t>I.Sorokina</t>
  </si>
  <si>
    <t>Dagnija Druva</t>
  </si>
  <si>
    <t>Luvrs</t>
  </si>
  <si>
    <t>D.Druva</t>
  </si>
  <si>
    <t>2016.</t>
  </si>
  <si>
    <t>Children - FEI Children Preliminary Test B 2016</t>
  </si>
  <si>
    <t>Ieva Renate Petersone</t>
  </si>
  <si>
    <t>Karlo</t>
  </si>
  <si>
    <t>G.Bendrupa</t>
  </si>
  <si>
    <t>Sintija Gile</t>
  </si>
  <si>
    <t>Gundega</t>
  </si>
  <si>
    <t>A.Kukaine</t>
  </si>
  <si>
    <t>Amateurs - FEI Children Preliminary Test B 2016</t>
  </si>
  <si>
    <t>L.Bogomolnikovas</t>
  </si>
  <si>
    <t>Sandra Sysojeva</t>
  </si>
  <si>
    <t>Aiga Silavniece</t>
  </si>
  <si>
    <t>Tereze Rozenberga</t>
  </si>
  <si>
    <t>S. Sysojeva</t>
  </si>
  <si>
    <t>Diona Haleja</t>
  </si>
  <si>
    <t>Lafontenas MG</t>
  </si>
  <si>
    <t>Londay Light</t>
  </si>
  <si>
    <t>Juniors - FEI Children Individual Test 2016</t>
  </si>
  <si>
    <t>Kasparas Kaminskas</t>
  </si>
  <si>
    <t>Turandot</t>
  </si>
  <si>
    <t>A.A.Juskys</t>
  </si>
  <si>
    <t>Everita Daubure</t>
  </si>
  <si>
    <t>Kuba</t>
  </si>
  <si>
    <t>Anastasija Titova</t>
  </si>
  <si>
    <t>Flamenko</t>
  </si>
  <si>
    <t>G.Loja</t>
  </si>
  <si>
    <t>Stella-Marii Tamme</t>
  </si>
  <si>
    <t>Calendula</t>
  </si>
  <si>
    <t>Sabīne Saļma</t>
  </si>
  <si>
    <t>Lering</t>
  </si>
  <si>
    <t>Ilze Saļma</t>
  </si>
  <si>
    <t>Lady Sun</t>
  </si>
  <si>
    <t>E.Daubure</t>
  </si>
  <si>
    <t>Young Riders - FEI Juniors Team Test 2016</t>
  </si>
  <si>
    <t xml:space="preserve"> Young Riders</t>
  </si>
  <si>
    <t xml:space="preserve"> M Class - Open</t>
  </si>
  <si>
    <t>Juniors</t>
  </si>
  <si>
    <t>Seniors</t>
  </si>
  <si>
    <t>Seniors - Prix St.George 2016</t>
  </si>
  <si>
    <t>L Class - Open</t>
  </si>
  <si>
    <t>Children</t>
  </si>
  <si>
    <t>Andriana Ivančika</t>
  </si>
  <si>
    <t>Constanza Corozon</t>
  </si>
  <si>
    <t>I.Ivančika</t>
  </si>
  <si>
    <t>Kristine Filipova</t>
  </si>
  <si>
    <t>Levade</t>
  </si>
  <si>
    <t>D.Brigmane</t>
  </si>
  <si>
    <t>Dustnov V</t>
  </si>
  <si>
    <t>Diana Suvorova</t>
  </si>
  <si>
    <t>Flamenco</t>
  </si>
  <si>
    <t>A.Mainiece</t>
  </si>
  <si>
    <t>Liga Gile</t>
  </si>
  <si>
    <t>Amateurs</t>
  </si>
  <si>
    <t xml:space="preserve"> M Class FEI Team Test Juniors  2016 (Open)</t>
  </si>
  <si>
    <t>Children - FEI Children Team Test B 2016</t>
  </si>
  <si>
    <t>Amateurs - FEI Children Team Test B 2016</t>
  </si>
  <si>
    <t>Young Riders - FEI Preliminary Test YR 2016</t>
  </si>
  <si>
    <t>Juniors - FEI Preliminary Test Juniors 2016</t>
  </si>
  <si>
    <t>Baltic Dressage League, Latvia - 2016</t>
  </si>
  <si>
    <t>Riga, 1.2016.</t>
  </si>
  <si>
    <t>Riga, 13.-14.08.2016.</t>
  </si>
  <si>
    <t>13.08.</t>
  </si>
  <si>
    <t>14.08.</t>
  </si>
  <si>
    <t>E</t>
  </si>
  <si>
    <t>Maija Kleinberga (LAT)</t>
  </si>
  <si>
    <t>Ginta Vilde (LAT)</t>
  </si>
  <si>
    <t>Natālija Šakurova (LAT)</t>
  </si>
  <si>
    <t>M Class - FEI Preliminary Test Juniors 2016 (Open)</t>
  </si>
  <si>
    <t>Seniors OC - Gran Prix  2016</t>
  </si>
  <si>
    <t>Kätlin Nõgu</t>
  </si>
  <si>
    <t>Staccato G</t>
  </si>
  <si>
    <t>OÜ NIITVÄLJA RATSAKOOL</t>
  </si>
  <si>
    <t>Helena Kaal</t>
  </si>
  <si>
    <t xml:space="preserve">EST </t>
  </si>
  <si>
    <t>Cassander</t>
  </si>
  <si>
    <t>E.Kaal</t>
  </si>
  <si>
    <t>Elisabeth Skjoldby</t>
  </si>
  <si>
    <t>Donna Del Lago</t>
  </si>
  <si>
    <t>LIIVAKU TALLID OÜ</t>
  </si>
  <si>
    <t>Rose Marie Skjoldby</t>
  </si>
  <si>
    <t>Ounce of Gold</t>
  </si>
  <si>
    <t>R.M.Skjoldby</t>
  </si>
  <si>
    <t>Elza Alma Graumane</t>
  </si>
  <si>
    <t>Leipo</t>
  </si>
  <si>
    <t>A.Graumanis</t>
  </si>
  <si>
    <t xml:space="preserve">Carinee Ainola </t>
  </si>
  <si>
    <t>Rant</t>
  </si>
  <si>
    <t>BESTAMER OÜ</t>
  </si>
  <si>
    <t>Ilva Lazdina</t>
  </si>
  <si>
    <t>Kolers</t>
  </si>
  <si>
    <t>Irina Pobortseva</t>
  </si>
  <si>
    <t>V.Pobortsev</t>
  </si>
  <si>
    <t>Žanna Kudinova</t>
  </si>
  <si>
    <t>Z.Kudinova</t>
  </si>
  <si>
    <t>Elisabeth Atamanski</t>
  </si>
  <si>
    <t>William</t>
  </si>
  <si>
    <t>Barbora Jakilaite</t>
  </si>
  <si>
    <t>Rosinante</t>
  </si>
  <si>
    <t>Sonja Roberta Sedin</t>
  </si>
  <si>
    <t>Mimii</t>
  </si>
  <si>
    <t>OÜ NOVEARENDUS</t>
  </si>
  <si>
    <t>Anni Aleksandra Algus</t>
  </si>
  <si>
    <t>Summer Wine</t>
  </si>
  <si>
    <t>G.Kangur</t>
  </si>
  <si>
    <t>Baron</t>
  </si>
  <si>
    <t>Olga Koroļenko</t>
  </si>
  <si>
    <t>Raskanio</t>
  </si>
  <si>
    <t>Laura Gustsone</t>
  </si>
  <si>
    <t>Heli Hussar</t>
  </si>
  <si>
    <t>Miss Smila</t>
  </si>
  <si>
    <t>OÜ Devoran</t>
  </si>
  <si>
    <t>Marika Vunder</t>
  </si>
  <si>
    <t>Helifar</t>
  </si>
  <si>
    <t>Õie Malmberg</t>
  </si>
  <si>
    <t>Grete Hussar</t>
  </si>
  <si>
    <t>Rohan Warrior</t>
  </si>
  <si>
    <t>Dalia Katinaite - Pranckeviciene</t>
  </si>
  <si>
    <t>D.Katinaite - Pranckeviciene</t>
  </si>
  <si>
    <t>Getter Kangur</t>
  </si>
  <si>
    <t>Ashwan</t>
  </si>
  <si>
    <t>FURST</t>
  </si>
  <si>
    <t>Eko</t>
  </si>
  <si>
    <t>A. Kukaine</t>
  </si>
  <si>
    <t>MAARIKA KULEŠAS</t>
  </si>
  <si>
    <t>Iveta Daubure</t>
  </si>
  <si>
    <t>Lapsa Lulu</t>
  </si>
  <si>
    <t>Gunita Sumska-Zagata</t>
  </si>
  <si>
    <t>G.Sumska - Zagata</t>
  </si>
  <si>
    <t>Patricija Kokina</t>
  </si>
  <si>
    <t>La Mason</t>
  </si>
  <si>
    <t> P.Kokina</t>
  </si>
  <si>
    <t>Rita Parts</t>
  </si>
  <si>
    <t>Millenna</t>
  </si>
  <si>
    <t>Daiga Gravite</t>
  </si>
  <si>
    <t>Leilani</t>
  </si>
  <si>
    <t>D.Gravite</t>
  </si>
  <si>
    <t>Anastasija Popova</t>
  </si>
  <si>
    <t>Kardināls Rišeljē</t>
  </si>
  <si>
    <t>A.Popova</t>
  </si>
  <si>
    <t>Kistiana Kuzmane</t>
  </si>
  <si>
    <t>Wallace</t>
  </si>
  <si>
    <t>S.Strake</t>
  </si>
  <si>
    <t xml:space="preserve">Vineta Kusina </t>
  </si>
  <si>
    <t>Marendo</t>
  </si>
  <si>
    <t>V.Kusina</t>
  </si>
  <si>
    <t>Kvarcs</t>
  </si>
  <si>
    <t>A.Janovskis</t>
  </si>
  <si>
    <t>Richard Lionheart</t>
  </si>
  <si>
    <t>Aleksandra Panovska</t>
  </si>
  <si>
    <t>Ester</t>
  </si>
  <si>
    <t>Olga Sakurova</t>
  </si>
  <si>
    <t>Tiina Kuusmann</t>
  </si>
  <si>
    <t>Rimbaud</t>
  </si>
  <si>
    <t>KASUMAA HOBUSED OÜ</t>
  </si>
  <si>
    <t>Irina Ludina (RUS)</t>
  </si>
  <si>
    <t>Miriam Tamm</t>
  </si>
  <si>
    <t>Sir Forsythe CL</t>
  </si>
  <si>
    <t>RANGI TALU 2</t>
  </si>
  <si>
    <t>Vivijāns</t>
  </si>
  <si>
    <t>O. Kirčenko</t>
  </si>
  <si>
    <t>Inese Tomase</t>
  </si>
  <si>
    <t>Eldīvo</t>
  </si>
  <si>
    <t>K.Ļevašova</t>
  </si>
  <si>
    <r>
      <t>President of Ground Jury: __________________________ (Irina Ludina</t>
    </r>
    <r>
      <rPr>
        <sz val="12"/>
        <rFont val="Calibri"/>
        <family val="2"/>
      </rPr>
      <t>)</t>
    </r>
  </si>
  <si>
    <t>Shamrock</t>
  </si>
  <si>
    <t>DoTrust in Me</t>
  </si>
  <si>
    <t>Ellen Vatsel (EST)</t>
  </si>
  <si>
    <t>Kivi</t>
  </si>
  <si>
    <t>J.Meznieks</t>
  </si>
  <si>
    <t>Eva-Maria Vint-Warmington (EST)</t>
  </si>
  <si>
    <t>Error %</t>
  </si>
  <si>
    <t>Kristīne Lisovska (LAT)</t>
  </si>
  <si>
    <t>Seniors OC</t>
  </si>
  <si>
    <t>Error 2%</t>
  </si>
  <si>
    <t>Seniors -Intermediate I Freestyle</t>
  </si>
  <si>
    <t>Seniors OC - Gran Prix  Freestyle2016</t>
  </si>
  <si>
    <t>elim.</t>
  </si>
  <si>
    <t>Olga Kiričenko</t>
  </si>
  <si>
    <t>L Class - FEI Children Individual Test 2016 (Open)</t>
  </si>
  <si>
    <t>Error p.</t>
  </si>
  <si>
    <t>Laima Lace</t>
  </si>
  <si>
    <t>Roids</t>
  </si>
  <si>
    <t>B.Videniece</t>
  </si>
  <si>
    <t>Alise Šteinberga</t>
  </si>
  <si>
    <t>Crystal Cloud</t>
  </si>
  <si>
    <t>Ieva Aleksandrova- Eklone</t>
  </si>
  <si>
    <t>Milords</t>
  </si>
  <si>
    <t>Sahib</t>
  </si>
</sst>
</file>

<file path=xl/styles.xml><?xml version="1.0" encoding="utf-8"?>
<styleSheet xmlns="http://schemas.openxmlformats.org/spreadsheetml/2006/main">
  <numFmts count="4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t&quot;;\-#,##0\ &quot;Lt&quot;"/>
    <numFmt numFmtId="179" formatCode="#,##0\ &quot;Lt&quot;;[Red]\-#,##0\ &quot;Lt&quot;"/>
    <numFmt numFmtId="180" formatCode="#,##0.00\ &quot;Lt&quot;;\-#,##0.00\ &quot;Lt&quot;"/>
    <numFmt numFmtId="181" formatCode="#,##0.00\ &quot;Lt&quot;;[Red]\-#,##0.00\ &quot;Lt&quot;"/>
    <numFmt numFmtId="182" formatCode="_-* #,##0\ &quot;Lt&quot;_-;\-* #,##0\ &quot;Lt&quot;_-;_-* &quot;-&quot;\ &quot;Lt&quot;_-;_-@_-"/>
    <numFmt numFmtId="183" formatCode="_-* #,##0\ _L_t_-;\-* #,##0\ _L_t_-;_-* &quot;-&quot;\ _L_t_-;_-@_-"/>
    <numFmt numFmtId="184" formatCode="_-* #,##0.00\ &quot;Lt&quot;_-;\-* #,##0.00\ &quot;Lt&quot;_-;_-* &quot;-&quot;??\ &quot;Lt&quot;_-;_-@_-"/>
    <numFmt numFmtId="185" formatCode="_-* #,##0.00\ _L_t_-;\-* #,##0.00\ _L_t_-;_-* &quot;-&quot;??\ _L_t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27]yyyy\ &quot;m.&quot;\ mmmm\ d\ &quot;d.&quot;"/>
    <numFmt numFmtId="199" formatCode="yyyy"/>
    <numFmt numFmtId="200" formatCode="0.0"/>
    <numFmt numFmtId="201" formatCode="_(&quot;$&quot;* #,##0.00_);_(&quot;$&quot;* \(#,##0.00\);_(&quot;$&quot;* &quot;-&quot;??_);_(@_)"/>
    <numFmt numFmtId="202" formatCode="0.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sz val="12"/>
      <color indexed="8"/>
      <name val="Verdan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Calibri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8" fillId="29" borderId="3" applyNumberFormat="0" applyProtection="0">
      <alignment horizontal="center" vertical="center" wrapText="1"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7" applyNumberFormat="0" applyFill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55" fillId="27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10" applyNumberFormat="0" applyProtection="0">
      <alignment horizontal="left" vertical="center" wrapText="1"/>
    </xf>
    <xf numFmtId="0" fontId="4" fillId="0" borderId="3" applyNumberFormat="0" applyProtection="0">
      <alignment horizontal="right" vertical="center" wrapText="1"/>
    </xf>
    <xf numFmtId="0" fontId="4" fillId="0" borderId="10" applyNumberFormat="0" applyProtection="0">
      <alignment horizontal="center" vertical="center" wrapText="1"/>
    </xf>
    <xf numFmtId="0" fontId="3" fillId="0" borderId="10" applyNumberFormat="0" applyProtection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42" fillId="0" borderId="0">
      <alignment/>
      <protection/>
    </xf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59" fillId="34" borderId="0" xfId="0" applyFont="1" applyFill="1" applyAlignment="1">
      <alignment/>
    </xf>
    <xf numFmtId="0" fontId="10" fillId="34" borderId="0" xfId="0" applyFont="1" applyFill="1" applyAlignment="1">
      <alignment wrapText="1"/>
    </xf>
    <xf numFmtId="0" fontId="59" fillId="0" borderId="0" xfId="0" applyFont="1" applyAlignment="1">
      <alignment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12" xfId="0" applyFont="1" applyFill="1" applyBorder="1" applyAlignment="1">
      <alignment horizontal="center" wrapText="1"/>
    </xf>
    <xf numFmtId="0" fontId="12" fillId="34" borderId="13" xfId="0" applyFont="1" applyFill="1" applyBorder="1" applyAlignment="1">
      <alignment horizontal="center" wrapText="1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2" fontId="9" fillId="35" borderId="16" xfId="0" applyNumberFormat="1" applyFont="1" applyFill="1" applyBorder="1" applyAlignment="1">
      <alignment horizontal="center" wrapText="1"/>
    </xf>
    <xf numFmtId="200" fontId="13" fillId="34" borderId="16" xfId="0" applyNumberFormat="1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15" fillId="34" borderId="17" xfId="0" applyFont="1" applyFill="1" applyBorder="1" applyAlignment="1">
      <alignment horizontal="center" wrapText="1"/>
    </xf>
    <xf numFmtId="0" fontId="1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59" fillId="0" borderId="0" xfId="0" applyFont="1" applyAlignment="1">
      <alignment/>
    </xf>
    <xf numFmtId="0" fontId="11" fillId="34" borderId="18" xfId="0" applyFont="1" applyFill="1" applyBorder="1" applyAlignment="1">
      <alignment horizontal="center" wrapText="1"/>
    </xf>
    <xf numFmtId="0" fontId="15" fillId="34" borderId="19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62" fillId="34" borderId="0" xfId="0" applyFont="1" applyFill="1" applyAlignment="1">
      <alignment/>
    </xf>
    <xf numFmtId="0" fontId="11" fillId="34" borderId="16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60" fillId="0" borderId="2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9" fillId="34" borderId="0" xfId="0" applyFont="1" applyFill="1" applyAlignment="1">
      <alignment horizontal="center"/>
    </xf>
    <xf numFmtId="0" fontId="9" fillId="0" borderId="0" xfId="0" applyFont="1" applyAlignment="1">
      <alignment vertical="center" wrapText="1"/>
    </xf>
    <xf numFmtId="0" fontId="9" fillId="34" borderId="0" xfId="0" applyFont="1" applyFill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62" fillId="34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2" fontId="9" fillId="34" borderId="0" xfId="58" applyNumberFormat="1" applyFont="1" applyFill="1" applyBorder="1" applyAlignment="1">
      <alignment horizontal="center"/>
      <protection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200" fontId="63" fillId="0" borderId="16" xfId="0" applyNumberFormat="1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15" fillId="34" borderId="21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 wrapText="1"/>
    </xf>
    <xf numFmtId="0" fontId="15" fillId="34" borderId="23" xfId="0" applyFont="1" applyFill="1" applyBorder="1" applyAlignment="1">
      <alignment horizontal="center" wrapText="1"/>
    </xf>
    <xf numFmtId="0" fontId="21" fillId="36" borderId="24" xfId="0" applyFont="1" applyFill="1" applyBorder="1" applyAlignment="1">
      <alignment horizontal="left"/>
    </xf>
    <xf numFmtId="0" fontId="21" fillId="34" borderId="24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left"/>
    </xf>
    <xf numFmtId="0" fontId="21" fillId="34" borderId="16" xfId="0" applyFont="1" applyFill="1" applyBorder="1" applyAlignment="1">
      <alignment wrapText="1"/>
    </xf>
    <xf numFmtId="49" fontId="20" fillId="36" borderId="24" xfId="0" applyNumberFormat="1" applyFont="1" applyFill="1" applyBorder="1" applyAlignment="1">
      <alignment horizontal="left"/>
    </xf>
    <xf numFmtId="1" fontId="20" fillId="36" borderId="24" xfId="0" applyNumberFormat="1" applyFont="1" applyFill="1" applyBorder="1" applyAlignment="1">
      <alignment horizontal="center"/>
    </xf>
    <xf numFmtId="0" fontId="21" fillId="36" borderId="24" xfId="67" applyFont="1" applyFill="1" applyBorder="1" applyAlignment="1" applyProtection="1">
      <alignment horizontal="left" wrapText="1"/>
      <protection/>
    </xf>
    <xf numFmtId="0" fontId="21" fillId="36" borderId="24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left" wrapText="1"/>
    </xf>
    <xf numFmtId="0" fontId="21" fillId="36" borderId="24" xfId="69" applyFont="1" applyFill="1" applyBorder="1" applyAlignment="1" applyProtection="1">
      <alignment horizontal="center" wrapText="1"/>
      <protection/>
    </xf>
    <xf numFmtId="0" fontId="21" fillId="34" borderId="24" xfId="58" applyFont="1" applyFill="1" applyBorder="1" applyAlignment="1">
      <alignment horizontal="left"/>
      <protection/>
    </xf>
    <xf numFmtId="0" fontId="21" fillId="34" borderId="24" xfId="58" applyNumberFormat="1" applyFont="1" applyFill="1" applyBorder="1" applyAlignment="1">
      <alignment horizontal="left"/>
      <protection/>
    </xf>
    <xf numFmtId="0" fontId="21" fillId="36" borderId="24" xfId="0" applyFont="1" applyFill="1" applyBorder="1" applyAlignment="1">
      <alignment horizontal="left" wrapText="1"/>
    </xf>
    <xf numFmtId="0" fontId="20" fillId="34" borderId="24" xfId="63" applyFont="1" applyFill="1" applyBorder="1" applyAlignment="1" applyProtection="1">
      <alignment/>
      <protection/>
    </xf>
    <xf numFmtId="0" fontId="20" fillId="34" borderId="24" xfId="63" applyFont="1" applyFill="1" applyBorder="1" applyAlignment="1" applyProtection="1">
      <alignment horizontal="left"/>
      <protection/>
    </xf>
    <xf numFmtId="0" fontId="11" fillId="34" borderId="16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left"/>
    </xf>
    <xf numFmtId="0" fontId="21" fillId="36" borderId="16" xfId="0" applyFont="1" applyFill="1" applyBorder="1" applyAlignment="1">
      <alignment horizontal="center"/>
    </xf>
    <xf numFmtId="0" fontId="11" fillId="36" borderId="16" xfId="67" applyFont="1" applyFill="1" applyBorder="1" applyAlignment="1" applyProtection="1">
      <alignment horizontal="left" wrapText="1"/>
      <protection/>
    </xf>
    <xf numFmtId="0" fontId="11" fillId="36" borderId="16" xfId="0" applyFont="1" applyFill="1" applyBorder="1" applyAlignment="1">
      <alignment horizontal="center"/>
    </xf>
    <xf numFmtId="0" fontId="11" fillId="36" borderId="16" xfId="69" applyFont="1" applyFill="1" applyBorder="1" applyAlignment="1" applyProtection="1">
      <alignment horizontal="center" wrapText="1"/>
      <protection/>
    </xf>
    <xf numFmtId="0" fontId="18" fillId="34" borderId="16" xfId="63" applyFont="1" applyFill="1" applyBorder="1" applyAlignment="1" applyProtection="1">
      <alignment/>
      <protection/>
    </xf>
    <xf numFmtId="1" fontId="18" fillId="36" borderId="16" xfId="0" applyNumberFormat="1" applyFont="1" applyFill="1" applyBorder="1" applyAlignment="1">
      <alignment horizontal="center"/>
    </xf>
    <xf numFmtId="0" fontId="18" fillId="34" borderId="16" xfId="63" applyFont="1" applyFill="1" applyBorder="1" applyAlignment="1" applyProtection="1">
      <alignment horizontal="left"/>
      <protection/>
    </xf>
    <xf numFmtId="0" fontId="21" fillId="36" borderId="16" xfId="0" applyFont="1" applyFill="1" applyBorder="1" applyAlignment="1">
      <alignment horizontal="left"/>
    </xf>
    <xf numFmtId="0" fontId="21" fillId="34" borderId="16" xfId="58" applyFont="1" applyFill="1" applyBorder="1">
      <alignment/>
      <protection/>
    </xf>
    <xf numFmtId="0" fontId="21" fillId="34" borderId="16" xfId="58" applyFont="1" applyFill="1" applyBorder="1" applyAlignment="1">
      <alignment horizontal="left"/>
      <protection/>
    </xf>
    <xf numFmtId="0" fontId="21" fillId="36" borderId="16" xfId="67" applyFont="1" applyFill="1" applyBorder="1" applyAlignment="1" applyProtection="1">
      <alignment horizontal="left" wrapText="1"/>
      <protection/>
    </xf>
    <xf numFmtId="0" fontId="21" fillId="36" borderId="16" xfId="69" applyFont="1" applyFill="1" applyBorder="1" applyAlignment="1" applyProtection="1">
      <alignment horizontal="center" wrapText="1"/>
      <protection/>
    </xf>
    <xf numFmtId="0" fontId="21" fillId="36" borderId="16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/>
    </xf>
    <xf numFmtId="0" fontId="64" fillId="37" borderId="16" xfId="0" applyFont="1" applyFill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left"/>
    </xf>
    <xf numFmtId="0" fontId="21" fillId="0" borderId="24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21" fillId="36" borderId="25" xfId="67" applyFont="1" applyFill="1" applyBorder="1" applyAlignment="1" applyProtection="1">
      <alignment horizontal="left" wrapText="1"/>
      <protection/>
    </xf>
    <xf numFmtId="0" fontId="21" fillId="36" borderId="25" xfId="69" applyFont="1" applyFill="1" applyBorder="1" applyAlignment="1" applyProtection="1">
      <alignment horizontal="center" wrapText="1"/>
      <protection/>
    </xf>
    <xf numFmtId="2" fontId="9" fillId="35" borderId="26" xfId="0" applyNumberFormat="1" applyFont="1" applyFill="1" applyBorder="1" applyAlignment="1">
      <alignment horizontal="center" wrapText="1"/>
    </xf>
    <xf numFmtId="200" fontId="13" fillId="34" borderId="26" xfId="0" applyNumberFormat="1" applyFont="1" applyFill="1" applyBorder="1" applyAlignment="1">
      <alignment horizontal="center" wrapText="1"/>
    </xf>
    <xf numFmtId="0" fontId="21" fillId="36" borderId="27" xfId="67" applyFont="1" applyFill="1" applyBorder="1" applyAlignment="1" applyProtection="1">
      <alignment horizontal="left" wrapText="1"/>
      <protection/>
    </xf>
    <xf numFmtId="0" fontId="21" fillId="36" borderId="27" xfId="0" applyFont="1" applyFill="1" applyBorder="1" applyAlignment="1">
      <alignment horizontal="center"/>
    </xf>
    <xf numFmtId="2" fontId="9" fillId="35" borderId="28" xfId="0" applyNumberFormat="1" applyFont="1" applyFill="1" applyBorder="1" applyAlignment="1">
      <alignment horizontal="center" wrapText="1"/>
    </xf>
    <xf numFmtId="200" fontId="13" fillId="34" borderId="28" xfId="0" applyNumberFormat="1" applyFont="1" applyFill="1" applyBorder="1" applyAlignment="1">
      <alignment horizontal="center" wrapText="1"/>
    </xf>
    <xf numFmtId="0" fontId="14" fillId="36" borderId="29" xfId="0" applyFont="1" applyFill="1" applyBorder="1" applyAlignment="1">
      <alignment wrapText="1"/>
    </xf>
    <xf numFmtId="0" fontId="21" fillId="36" borderId="30" xfId="0" applyFont="1" applyFill="1" applyBorder="1" applyAlignment="1">
      <alignment wrapText="1"/>
    </xf>
    <xf numFmtId="0" fontId="21" fillId="34" borderId="30" xfId="0" applyFont="1" applyFill="1" applyBorder="1" applyAlignment="1">
      <alignment wrapText="1"/>
    </xf>
    <xf numFmtId="0" fontId="21" fillId="34" borderId="30" xfId="67" applyFont="1" applyFill="1" applyBorder="1" applyAlignment="1" applyProtection="1">
      <alignment horizontal="left" wrapText="1"/>
      <protection/>
    </xf>
    <xf numFmtId="49" fontId="20" fillId="36" borderId="30" xfId="0" applyNumberFormat="1" applyFont="1" applyFill="1" applyBorder="1" applyAlignment="1">
      <alignment horizontal="left" wrapText="1"/>
    </xf>
    <xf numFmtId="0" fontId="20" fillId="34" borderId="30" xfId="63" applyFont="1" applyFill="1" applyBorder="1" applyAlignment="1" applyProtection="1">
      <alignment horizontal="left" wrapText="1"/>
      <protection/>
    </xf>
    <xf numFmtId="0" fontId="21" fillId="34" borderId="30" xfId="58" applyFont="1" applyFill="1" applyBorder="1" applyAlignment="1">
      <alignment wrapText="1"/>
      <protection/>
    </xf>
    <xf numFmtId="0" fontId="14" fillId="36" borderId="30" xfId="0" applyFont="1" applyFill="1" applyBorder="1" applyAlignment="1">
      <alignment wrapText="1"/>
    </xf>
    <xf numFmtId="0" fontId="14" fillId="34" borderId="31" xfId="0" applyFont="1" applyFill="1" applyBorder="1" applyAlignment="1">
      <alignment horizontal="left" wrapText="1"/>
    </xf>
    <xf numFmtId="0" fontId="63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200" fontId="63" fillId="34" borderId="14" xfId="0" applyNumberFormat="1" applyFont="1" applyFill="1" applyBorder="1" applyAlignment="1">
      <alignment horizontal="center"/>
    </xf>
    <xf numFmtId="0" fontId="63" fillId="0" borderId="35" xfId="0" applyFont="1" applyBorder="1" applyAlignment="1">
      <alignment horizontal="center"/>
    </xf>
    <xf numFmtId="200" fontId="63" fillId="34" borderId="15" xfId="0" applyNumberFormat="1" applyFont="1" applyFill="1" applyBorder="1" applyAlignment="1">
      <alignment horizontal="center"/>
    </xf>
    <xf numFmtId="0" fontId="63" fillId="0" borderId="36" xfId="0" applyFont="1" applyBorder="1" applyAlignment="1">
      <alignment horizontal="center"/>
    </xf>
    <xf numFmtId="200" fontId="63" fillId="34" borderId="20" xfId="0" applyNumberFormat="1" applyFont="1" applyFill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63" fillId="34" borderId="29" xfId="0" applyFont="1" applyFill="1" applyBorder="1" applyAlignment="1">
      <alignment horizontal="center"/>
    </xf>
    <xf numFmtId="0" fontId="63" fillId="34" borderId="30" xfId="0" applyFont="1" applyFill="1" applyBorder="1" applyAlignment="1">
      <alignment horizontal="center"/>
    </xf>
    <xf numFmtId="0" fontId="63" fillId="34" borderId="31" xfId="0" applyFont="1" applyFill="1" applyBorder="1" applyAlignment="1">
      <alignment horizontal="center"/>
    </xf>
    <xf numFmtId="200" fontId="63" fillId="0" borderId="32" xfId="0" applyNumberFormat="1" applyFont="1" applyBorder="1" applyAlignment="1">
      <alignment horizontal="center"/>
    </xf>
    <xf numFmtId="200" fontId="63" fillId="0" borderId="33" xfId="0" applyNumberFormat="1" applyFont="1" applyBorder="1" applyAlignment="1">
      <alignment horizontal="center"/>
    </xf>
    <xf numFmtId="200" fontId="63" fillId="0" borderId="34" xfId="0" applyNumberFormat="1" applyFont="1" applyBorder="1" applyAlignment="1">
      <alignment horizontal="center"/>
    </xf>
    <xf numFmtId="0" fontId="63" fillId="34" borderId="35" xfId="0" applyFont="1" applyFill="1" applyBorder="1" applyAlignment="1">
      <alignment horizontal="center"/>
    </xf>
    <xf numFmtId="0" fontId="63" fillId="34" borderId="36" xfId="0" applyFont="1" applyFill="1" applyBorder="1" applyAlignment="1">
      <alignment horizontal="center"/>
    </xf>
    <xf numFmtId="0" fontId="63" fillId="34" borderId="37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0" fontId="11" fillId="36" borderId="26" xfId="67" applyFont="1" applyFill="1" applyBorder="1" applyAlignment="1" applyProtection="1">
      <alignment horizontal="left" wrapText="1"/>
      <protection/>
    </xf>
    <xf numFmtId="0" fontId="11" fillId="36" borderId="26" xfId="69" applyFont="1" applyFill="1" applyBorder="1" applyAlignment="1" applyProtection="1">
      <alignment horizontal="center" wrapText="1"/>
      <protection/>
    </xf>
    <xf numFmtId="0" fontId="11" fillId="36" borderId="26" xfId="0" applyFont="1" applyFill="1" applyBorder="1" applyAlignment="1">
      <alignment horizontal="left"/>
    </xf>
    <xf numFmtId="0" fontId="11" fillId="34" borderId="27" xfId="0" applyFont="1" applyFill="1" applyBorder="1" applyAlignment="1">
      <alignment horizontal="left"/>
    </xf>
    <xf numFmtId="0" fontId="11" fillId="34" borderId="27" xfId="0" applyFont="1" applyFill="1" applyBorder="1" applyAlignment="1">
      <alignment horizontal="center"/>
    </xf>
    <xf numFmtId="0" fontId="21" fillId="36" borderId="29" xfId="0" applyFont="1" applyFill="1" applyBorder="1" applyAlignment="1">
      <alignment wrapText="1"/>
    </xf>
    <xf numFmtId="0" fontId="21" fillId="34" borderId="30" xfId="0" applyFont="1" applyFill="1" applyBorder="1" applyAlignment="1">
      <alignment horizontal="left" wrapText="1"/>
    </xf>
    <xf numFmtId="0" fontId="21" fillId="34" borderId="31" xfId="0" applyFont="1" applyFill="1" applyBorder="1" applyAlignment="1">
      <alignment wrapText="1"/>
    </xf>
    <xf numFmtId="0" fontId="14" fillId="34" borderId="30" xfId="0" applyFont="1" applyFill="1" applyBorder="1" applyAlignment="1">
      <alignment horizontal="left" wrapText="1"/>
    </xf>
    <xf numFmtId="202" fontId="9" fillId="35" borderId="35" xfId="0" applyNumberFormat="1" applyFont="1" applyFill="1" applyBorder="1" applyAlignment="1">
      <alignment horizontal="center" wrapText="1"/>
    </xf>
    <xf numFmtId="202" fontId="9" fillId="35" borderId="36" xfId="0" applyNumberFormat="1" applyFont="1" applyFill="1" applyBorder="1" applyAlignment="1">
      <alignment horizontal="center" wrapText="1"/>
    </xf>
    <xf numFmtId="202" fontId="9" fillId="35" borderId="37" xfId="0" applyNumberFormat="1" applyFont="1" applyFill="1" applyBorder="1" applyAlignment="1">
      <alignment horizontal="center" wrapText="1"/>
    </xf>
    <xf numFmtId="202" fontId="9" fillId="34" borderId="38" xfId="0" applyNumberFormat="1" applyFont="1" applyFill="1" applyBorder="1" applyAlignment="1">
      <alignment horizontal="center" vertical="center" wrapText="1"/>
    </xf>
    <xf numFmtId="202" fontId="9" fillId="34" borderId="22" xfId="0" applyNumberFormat="1" applyFont="1" applyFill="1" applyBorder="1" applyAlignment="1">
      <alignment horizontal="center" vertical="center" wrapText="1"/>
    </xf>
    <xf numFmtId="202" fontId="9" fillId="35" borderId="22" xfId="0" applyNumberFormat="1" applyFont="1" applyFill="1" applyBorder="1" applyAlignment="1">
      <alignment horizontal="center" vertical="center" wrapText="1"/>
    </xf>
    <xf numFmtId="202" fontId="9" fillId="34" borderId="39" xfId="0" applyNumberFormat="1" applyFont="1" applyFill="1" applyBorder="1" applyAlignment="1">
      <alignment horizontal="center" vertical="center" wrapText="1"/>
    </xf>
    <xf numFmtId="202" fontId="9" fillId="34" borderId="23" xfId="0" applyNumberFormat="1" applyFont="1" applyFill="1" applyBorder="1" applyAlignment="1">
      <alignment horizontal="center" vertical="center" wrapText="1"/>
    </xf>
    <xf numFmtId="202" fontId="9" fillId="35" borderId="23" xfId="0" applyNumberFormat="1" applyFont="1" applyFill="1" applyBorder="1" applyAlignment="1">
      <alignment horizontal="center" vertical="center" wrapText="1"/>
    </xf>
    <xf numFmtId="202" fontId="61" fillId="0" borderId="0" xfId="0" applyNumberFormat="1" applyFont="1" applyAlignment="1">
      <alignment horizontal="center"/>
    </xf>
    <xf numFmtId="202" fontId="61" fillId="0" borderId="0" xfId="0" applyNumberFormat="1" applyFont="1" applyAlignment="1">
      <alignment/>
    </xf>
    <xf numFmtId="202" fontId="61" fillId="34" borderId="26" xfId="0" applyNumberFormat="1" applyFont="1" applyFill="1" applyBorder="1" applyAlignment="1">
      <alignment horizontal="center"/>
    </xf>
    <xf numFmtId="202" fontId="61" fillId="35" borderId="35" xfId="0" applyNumberFormat="1" applyFont="1" applyFill="1" applyBorder="1" applyAlignment="1">
      <alignment horizontal="center"/>
    </xf>
    <xf numFmtId="202" fontId="61" fillId="34" borderId="16" xfId="0" applyNumberFormat="1" applyFont="1" applyFill="1" applyBorder="1" applyAlignment="1">
      <alignment horizontal="center"/>
    </xf>
    <xf numFmtId="202" fontId="61" fillId="35" borderId="36" xfId="0" applyNumberFormat="1" applyFont="1" applyFill="1" applyBorder="1" applyAlignment="1">
      <alignment horizontal="center"/>
    </xf>
    <xf numFmtId="202" fontId="61" fillId="34" borderId="28" xfId="0" applyNumberFormat="1" applyFont="1" applyFill="1" applyBorder="1" applyAlignment="1">
      <alignment horizontal="center"/>
    </xf>
    <xf numFmtId="202" fontId="61" fillId="35" borderId="37" xfId="0" applyNumberFormat="1" applyFont="1" applyFill="1" applyBorder="1" applyAlignment="1">
      <alignment horizontal="center"/>
    </xf>
    <xf numFmtId="202" fontId="61" fillId="0" borderId="0" xfId="0" applyNumberFormat="1" applyFont="1" applyBorder="1" applyAlignment="1">
      <alignment horizontal="center"/>
    </xf>
    <xf numFmtId="202" fontId="0" fillId="0" borderId="0" xfId="0" applyNumberFormat="1" applyBorder="1" applyAlignment="1">
      <alignment/>
    </xf>
    <xf numFmtId="202" fontId="61" fillId="34" borderId="40" xfId="0" applyNumberFormat="1" applyFont="1" applyFill="1" applyBorder="1" applyAlignment="1">
      <alignment horizontal="center"/>
    </xf>
    <xf numFmtId="202" fontId="9" fillId="34" borderId="28" xfId="58" applyNumberFormat="1" applyFont="1" applyFill="1" applyBorder="1" applyAlignment="1">
      <alignment horizontal="center"/>
      <protection/>
    </xf>
    <xf numFmtId="202" fontId="0" fillId="0" borderId="0" xfId="0" applyNumberFormat="1" applyAlignment="1">
      <alignment/>
    </xf>
    <xf numFmtId="202" fontId="9" fillId="34" borderId="16" xfId="58" applyNumberFormat="1" applyFont="1" applyFill="1" applyBorder="1" applyAlignment="1">
      <alignment horizontal="center"/>
      <protection/>
    </xf>
    <xf numFmtId="202" fontId="17" fillId="0" borderId="0" xfId="0" applyNumberFormat="1" applyFont="1" applyAlignment="1">
      <alignment horizontal="center"/>
    </xf>
    <xf numFmtId="0" fontId="20" fillId="34" borderId="26" xfId="63" applyFont="1" applyFill="1" applyBorder="1" applyAlignment="1" applyProtection="1">
      <alignment/>
      <protection/>
    </xf>
    <xf numFmtId="1" fontId="20" fillId="36" borderId="26" xfId="0" applyNumberFormat="1" applyFont="1" applyFill="1" applyBorder="1" applyAlignment="1">
      <alignment horizontal="center"/>
    </xf>
    <xf numFmtId="0" fontId="20" fillId="34" borderId="26" xfId="63" applyFont="1" applyFill="1" applyBorder="1" applyAlignment="1" applyProtection="1">
      <alignment horizontal="left"/>
      <protection/>
    </xf>
    <xf numFmtId="0" fontId="21" fillId="36" borderId="28" xfId="67" applyFont="1" applyFill="1" applyBorder="1" applyAlignment="1" applyProtection="1">
      <alignment horizontal="left" wrapText="1"/>
      <protection/>
    </xf>
    <xf numFmtId="0" fontId="21" fillId="36" borderId="28" xfId="69" applyFont="1" applyFill="1" applyBorder="1" applyAlignment="1" applyProtection="1">
      <alignment horizontal="center" wrapText="1"/>
      <protection/>
    </xf>
    <xf numFmtId="0" fontId="20" fillId="34" borderId="29" xfId="63" applyFont="1" applyFill="1" applyBorder="1" applyAlignment="1" applyProtection="1">
      <alignment horizontal="left" wrapText="1"/>
      <protection/>
    </xf>
    <xf numFmtId="0" fontId="20" fillId="36" borderId="30" xfId="0" applyFont="1" applyFill="1" applyBorder="1" applyAlignment="1">
      <alignment horizontal="left" wrapText="1"/>
    </xf>
    <xf numFmtId="0" fontId="21" fillId="36" borderId="30" xfId="0" applyFont="1" applyFill="1" applyBorder="1" applyAlignment="1">
      <alignment horizontal="left" wrapText="1"/>
    </xf>
    <xf numFmtId="0" fontId="21" fillId="36" borderId="31" xfId="0" applyFont="1" applyFill="1" applyBorder="1" applyAlignment="1">
      <alignment wrapText="1"/>
    </xf>
    <xf numFmtId="200" fontId="63" fillId="0" borderId="14" xfId="0" applyNumberFormat="1" applyFont="1" applyBorder="1" applyAlignment="1">
      <alignment horizontal="center"/>
    </xf>
    <xf numFmtId="200" fontId="63" fillId="0" borderId="15" xfId="0" applyNumberFormat="1" applyFont="1" applyBorder="1" applyAlignment="1">
      <alignment horizontal="center"/>
    </xf>
    <xf numFmtId="200" fontId="63" fillId="0" borderId="20" xfId="0" applyNumberFormat="1" applyFont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21" fillId="36" borderId="26" xfId="67" applyFont="1" applyFill="1" applyBorder="1" applyAlignment="1" applyProtection="1">
      <alignment horizontal="left" wrapText="1"/>
      <protection/>
    </xf>
    <xf numFmtId="0" fontId="21" fillId="36" borderId="26" xfId="69" applyFont="1" applyFill="1" applyBorder="1" applyAlignment="1" applyProtection="1">
      <alignment horizontal="center" wrapText="1"/>
      <protection/>
    </xf>
    <xf numFmtId="200" fontId="63" fillId="0" borderId="26" xfId="0" applyNumberFormat="1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21" fillId="36" borderId="28" xfId="0" applyFont="1" applyFill="1" applyBorder="1" applyAlignment="1">
      <alignment horizontal="center"/>
    </xf>
    <xf numFmtId="200" fontId="63" fillId="0" borderId="28" xfId="0" applyNumberFormat="1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21" fillId="0" borderId="31" xfId="0" applyFont="1" applyBorder="1" applyAlignment="1">
      <alignment horizontal="left" wrapText="1"/>
    </xf>
    <xf numFmtId="2" fontId="9" fillId="35" borderId="35" xfId="0" applyNumberFormat="1" applyFont="1" applyFill="1" applyBorder="1" applyAlignment="1">
      <alignment horizontal="center" wrapText="1"/>
    </xf>
    <xf numFmtId="2" fontId="9" fillId="35" borderId="36" xfId="0" applyNumberFormat="1" applyFont="1" applyFill="1" applyBorder="1" applyAlignment="1">
      <alignment horizontal="center" wrapText="1"/>
    </xf>
    <xf numFmtId="2" fontId="9" fillId="35" borderId="37" xfId="0" applyNumberFormat="1" applyFont="1" applyFill="1" applyBorder="1" applyAlignment="1">
      <alignment horizontal="center" wrapText="1"/>
    </xf>
    <xf numFmtId="0" fontId="21" fillId="36" borderId="0" xfId="67" applyFont="1" applyFill="1" applyBorder="1" applyAlignment="1" applyProtection="1">
      <alignment horizontal="left" wrapText="1"/>
      <protection/>
    </xf>
    <xf numFmtId="0" fontId="21" fillId="36" borderId="0" xfId="69" applyFont="1" applyFill="1" applyBorder="1" applyAlignment="1" applyProtection="1">
      <alignment horizontal="center" wrapText="1"/>
      <protection/>
    </xf>
    <xf numFmtId="0" fontId="21" fillId="36" borderId="0" xfId="0" applyFont="1" applyFill="1" applyBorder="1" applyAlignment="1">
      <alignment wrapText="1"/>
    </xf>
    <xf numFmtId="200" fontId="63" fillId="34" borderId="0" xfId="0" applyNumberFormat="1" applyFont="1" applyFill="1" applyBorder="1" applyAlignment="1">
      <alignment horizontal="center"/>
    </xf>
    <xf numFmtId="0" fontId="63" fillId="34" borderId="0" xfId="0" applyFont="1" applyFill="1" applyBorder="1" applyAlignment="1">
      <alignment horizontal="center"/>
    </xf>
    <xf numFmtId="200" fontId="13" fillId="34" borderId="0" xfId="0" applyNumberFormat="1" applyFont="1" applyFill="1" applyBorder="1" applyAlignment="1">
      <alignment horizontal="center" wrapText="1"/>
    </xf>
    <xf numFmtId="0" fontId="60" fillId="34" borderId="0" xfId="0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center" wrapText="1"/>
    </xf>
    <xf numFmtId="202" fontId="9" fillId="34" borderId="0" xfId="0" applyNumberFormat="1" applyFont="1" applyFill="1" applyBorder="1" applyAlignment="1">
      <alignment horizontal="center" wrapText="1"/>
    </xf>
    <xf numFmtId="0" fontId="60" fillId="0" borderId="12" xfId="0" applyFont="1" applyBorder="1" applyAlignment="1">
      <alignment horizontal="center"/>
    </xf>
    <xf numFmtId="0" fontId="21" fillId="0" borderId="41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center"/>
    </xf>
    <xf numFmtId="0" fontId="21" fillId="0" borderId="41" xfId="0" applyFont="1" applyFill="1" applyBorder="1" applyAlignment="1">
      <alignment wrapText="1"/>
    </xf>
    <xf numFmtId="200" fontId="63" fillId="34" borderId="41" xfId="0" applyNumberFormat="1" applyFont="1" applyFill="1" applyBorder="1" applyAlignment="1">
      <alignment horizontal="center"/>
    </xf>
    <xf numFmtId="2" fontId="9" fillId="35" borderId="41" xfId="0" applyNumberFormat="1" applyFont="1" applyFill="1" applyBorder="1" applyAlignment="1">
      <alignment horizontal="center" wrapText="1"/>
    </xf>
    <xf numFmtId="0" fontId="63" fillId="34" borderId="41" xfId="0" applyFont="1" applyFill="1" applyBorder="1" applyAlignment="1">
      <alignment horizontal="center"/>
    </xf>
    <xf numFmtId="200" fontId="63" fillId="0" borderId="41" xfId="0" applyNumberFormat="1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200" fontId="13" fillId="34" borderId="41" xfId="0" applyNumberFormat="1" applyFont="1" applyFill="1" applyBorder="1" applyAlignment="1">
      <alignment horizontal="center" wrapText="1"/>
    </xf>
    <xf numFmtId="202" fontId="9" fillId="35" borderId="17" xfId="0" applyNumberFormat="1" applyFont="1" applyFill="1" applyBorder="1" applyAlignment="1">
      <alignment horizontal="center" wrapText="1"/>
    </xf>
    <xf numFmtId="0" fontId="21" fillId="36" borderId="26" xfId="0" applyFont="1" applyFill="1" applyBorder="1" applyAlignment="1">
      <alignment horizontal="center"/>
    </xf>
    <xf numFmtId="0" fontId="21" fillId="0" borderId="27" xfId="58" applyFont="1" applyBorder="1">
      <alignment/>
      <protection/>
    </xf>
    <xf numFmtId="0" fontId="21" fillId="0" borderId="27" xfId="0" applyFont="1" applyFill="1" applyBorder="1" applyAlignment="1">
      <alignment horizontal="center"/>
    </xf>
    <xf numFmtId="0" fontId="21" fillId="0" borderId="27" xfId="58" applyFont="1" applyBorder="1" applyAlignment="1">
      <alignment horizontal="left"/>
      <protection/>
    </xf>
    <xf numFmtId="0" fontId="21" fillId="0" borderId="29" xfId="0" applyFont="1" applyBorder="1" applyAlignment="1">
      <alignment horizontal="left" wrapText="1"/>
    </xf>
    <xf numFmtId="0" fontId="21" fillId="0" borderId="30" xfId="0" applyFont="1" applyBorder="1" applyAlignment="1">
      <alignment/>
    </xf>
    <xf numFmtId="0" fontId="21" fillId="0" borderId="30" xfId="0" applyFont="1" applyBorder="1" applyAlignment="1">
      <alignment horizontal="left" wrapText="1"/>
    </xf>
    <xf numFmtId="0" fontId="21" fillId="0" borderId="31" xfId="58" applyFont="1" applyBorder="1" applyAlignment="1">
      <alignment wrapText="1"/>
      <protection/>
    </xf>
    <xf numFmtId="0" fontId="21" fillId="36" borderId="26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center"/>
    </xf>
    <xf numFmtId="0" fontId="21" fillId="36" borderId="28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center"/>
    </xf>
    <xf numFmtId="0" fontId="21" fillId="0" borderId="30" xfId="0" applyFont="1" applyFill="1" applyBorder="1" applyAlignment="1">
      <alignment wrapText="1"/>
    </xf>
    <xf numFmtId="0" fontId="64" fillId="37" borderId="30" xfId="0" applyFont="1" applyFill="1" applyBorder="1" applyAlignment="1">
      <alignment horizontal="left" wrapText="1"/>
    </xf>
    <xf numFmtId="0" fontId="21" fillId="0" borderId="30" xfId="0" applyFont="1" applyBorder="1" applyAlignment="1">
      <alignment wrapText="1"/>
    </xf>
    <xf numFmtId="0" fontId="21" fillId="0" borderId="30" xfId="67" applyFont="1" applyFill="1" applyBorder="1" applyAlignment="1" applyProtection="1">
      <alignment horizontal="left" wrapText="1"/>
      <protection/>
    </xf>
    <xf numFmtId="0" fontId="21" fillId="0" borderId="26" xfId="0" applyFont="1" applyFill="1" applyBorder="1" applyAlignment="1">
      <alignment horizontal="left"/>
    </xf>
    <xf numFmtId="0" fontId="21" fillId="0" borderId="29" xfId="0" applyFont="1" applyFill="1" applyBorder="1" applyAlignment="1">
      <alignment wrapText="1"/>
    </xf>
    <xf numFmtId="0" fontId="5" fillId="36" borderId="16" xfId="0" applyFont="1" applyFill="1" applyBorder="1" applyAlignment="1">
      <alignment horizontal="left" wrapText="1"/>
    </xf>
    <xf numFmtId="0" fontId="60" fillId="0" borderId="0" xfId="0" applyFont="1" applyBorder="1" applyAlignment="1">
      <alignment horizontal="center"/>
    </xf>
    <xf numFmtId="0" fontId="21" fillId="38" borderId="0" xfId="0" applyFont="1" applyFill="1" applyBorder="1" applyAlignment="1">
      <alignment horizontal="left"/>
    </xf>
    <xf numFmtId="49" fontId="20" fillId="36" borderId="25" xfId="0" applyNumberFormat="1" applyFont="1" applyFill="1" applyBorder="1" applyAlignment="1">
      <alignment horizontal="left"/>
    </xf>
    <xf numFmtId="1" fontId="20" fillId="36" borderId="25" xfId="0" applyNumberFormat="1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49" fontId="20" fillId="36" borderId="29" xfId="0" applyNumberFormat="1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21" fillId="34" borderId="27" xfId="58" applyFont="1" applyFill="1" applyBorder="1" applyAlignment="1">
      <alignment horizontal="left"/>
      <protection/>
    </xf>
    <xf numFmtId="0" fontId="21" fillId="34" borderId="27" xfId="58" applyNumberFormat="1" applyFont="1" applyFill="1" applyBorder="1" applyAlignment="1">
      <alignment horizontal="left"/>
      <protection/>
    </xf>
    <xf numFmtId="0" fontId="21" fillId="34" borderId="31" xfId="58" applyFont="1" applyFill="1" applyBorder="1" applyAlignment="1">
      <alignment wrapText="1"/>
      <protection/>
    </xf>
    <xf numFmtId="0" fontId="21" fillId="36" borderId="25" xfId="0" applyFont="1" applyFill="1" applyBorder="1" applyAlignment="1">
      <alignment horizontal="left"/>
    </xf>
    <xf numFmtId="0" fontId="60" fillId="0" borderId="42" xfId="0" applyFont="1" applyFill="1" applyBorder="1" applyAlignment="1">
      <alignment horizontal="center"/>
    </xf>
    <xf numFmtId="0" fontId="21" fillId="36" borderId="43" xfId="67" applyFont="1" applyFill="1" applyBorder="1" applyAlignment="1" applyProtection="1">
      <alignment horizontal="left" wrapText="1"/>
      <protection/>
    </xf>
    <xf numFmtId="0" fontId="21" fillId="36" borderId="43" xfId="69" applyFont="1" applyFill="1" applyBorder="1" applyAlignment="1" applyProtection="1">
      <alignment horizontal="center" wrapText="1"/>
      <protection/>
    </xf>
    <xf numFmtId="0" fontId="21" fillId="36" borderId="44" xfId="0" applyFont="1" applyFill="1" applyBorder="1" applyAlignment="1">
      <alignment wrapText="1"/>
    </xf>
    <xf numFmtId="202" fontId="61" fillId="34" borderId="45" xfId="0" applyNumberFormat="1" applyFont="1" applyFill="1" applyBorder="1" applyAlignment="1">
      <alignment horizontal="center"/>
    </xf>
    <xf numFmtId="202" fontId="61" fillId="35" borderId="46" xfId="0" applyNumberFormat="1" applyFont="1" applyFill="1" applyBorder="1" applyAlignment="1">
      <alignment horizontal="center"/>
    </xf>
    <xf numFmtId="0" fontId="60" fillId="17" borderId="12" xfId="0" applyFont="1" applyFill="1" applyBorder="1" applyAlignment="1">
      <alignment horizontal="center"/>
    </xf>
    <xf numFmtId="0" fontId="21" fillId="17" borderId="21" xfId="0" applyFont="1" applyFill="1" applyBorder="1" applyAlignment="1">
      <alignment wrapText="1"/>
    </xf>
    <xf numFmtId="202" fontId="61" fillId="17" borderId="41" xfId="0" applyNumberFormat="1" applyFont="1" applyFill="1" applyBorder="1" applyAlignment="1">
      <alignment horizontal="center"/>
    </xf>
    <xf numFmtId="202" fontId="61" fillId="17" borderId="17" xfId="0" applyNumberFormat="1" applyFont="1" applyFill="1" applyBorder="1" applyAlignment="1">
      <alignment horizontal="center"/>
    </xf>
    <xf numFmtId="0" fontId="60" fillId="11" borderId="12" xfId="0" applyFont="1" applyFill="1" applyBorder="1" applyAlignment="1">
      <alignment horizontal="center"/>
    </xf>
    <xf numFmtId="0" fontId="21" fillId="39" borderId="47" xfId="0" applyFont="1" applyFill="1" applyBorder="1" applyAlignment="1">
      <alignment horizontal="left"/>
    </xf>
    <xf numFmtId="0" fontId="21" fillId="11" borderId="47" xfId="0" applyFont="1" applyFill="1" applyBorder="1" applyAlignment="1">
      <alignment horizontal="center"/>
    </xf>
    <xf numFmtId="0" fontId="21" fillId="11" borderId="47" xfId="0" applyFont="1" applyFill="1" applyBorder="1" applyAlignment="1">
      <alignment horizontal="left"/>
    </xf>
    <xf numFmtId="0" fontId="21" fillId="11" borderId="21" xfId="0" applyFont="1" applyFill="1" applyBorder="1" applyAlignment="1">
      <alignment wrapText="1"/>
    </xf>
    <xf numFmtId="202" fontId="61" fillId="11" borderId="41" xfId="0" applyNumberFormat="1" applyFont="1" applyFill="1" applyBorder="1" applyAlignment="1">
      <alignment horizontal="center"/>
    </xf>
    <xf numFmtId="202" fontId="61" fillId="11" borderId="17" xfId="0" applyNumberFormat="1" applyFont="1" applyFill="1" applyBorder="1" applyAlignment="1">
      <alignment horizontal="center"/>
    </xf>
    <xf numFmtId="0" fontId="11" fillId="34" borderId="43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center"/>
    </xf>
    <xf numFmtId="0" fontId="21" fillId="34" borderId="44" xfId="0" applyFont="1" applyFill="1" applyBorder="1" applyAlignment="1">
      <alignment wrapText="1"/>
    </xf>
    <xf numFmtId="202" fontId="9" fillId="34" borderId="45" xfId="58" applyNumberFormat="1" applyFont="1" applyFill="1" applyBorder="1" applyAlignment="1">
      <alignment horizontal="center"/>
      <protection/>
    </xf>
    <xf numFmtId="0" fontId="11" fillId="17" borderId="41" xfId="0" applyFont="1" applyFill="1" applyBorder="1" applyAlignment="1">
      <alignment horizontal="left"/>
    </xf>
    <xf numFmtId="0" fontId="11" fillId="17" borderId="41" xfId="0" applyFont="1" applyFill="1" applyBorder="1" applyAlignment="1">
      <alignment horizontal="center"/>
    </xf>
    <xf numFmtId="0" fontId="18" fillId="34" borderId="26" xfId="63" applyFont="1" applyFill="1" applyBorder="1" applyAlignment="1" applyProtection="1">
      <alignment/>
      <protection/>
    </xf>
    <xf numFmtId="1" fontId="18" fillId="36" borderId="26" xfId="0" applyNumberFormat="1" applyFont="1" applyFill="1" applyBorder="1" applyAlignment="1">
      <alignment horizontal="center"/>
    </xf>
    <xf numFmtId="0" fontId="18" fillId="34" borderId="26" xfId="63" applyFont="1" applyFill="1" applyBorder="1" applyAlignment="1" applyProtection="1">
      <alignment horizontal="left"/>
      <protection/>
    </xf>
    <xf numFmtId="0" fontId="21" fillId="34" borderId="29" xfId="0" applyFont="1" applyFill="1" applyBorder="1" applyAlignment="1">
      <alignment wrapText="1"/>
    </xf>
    <xf numFmtId="0" fontId="11" fillId="36" borderId="28" xfId="67" applyFont="1" applyFill="1" applyBorder="1" applyAlignment="1" applyProtection="1">
      <alignment horizontal="left" wrapText="1"/>
      <protection/>
    </xf>
    <xf numFmtId="0" fontId="11" fillId="36" borderId="28" xfId="69" applyFont="1" applyFill="1" applyBorder="1" applyAlignment="1" applyProtection="1">
      <alignment horizontal="center" wrapText="1"/>
      <protection/>
    </xf>
    <xf numFmtId="0" fontId="14" fillId="36" borderId="31" xfId="0" applyFont="1" applyFill="1" applyBorder="1" applyAlignment="1">
      <alignment wrapText="1"/>
    </xf>
    <xf numFmtId="202" fontId="61" fillId="34" borderId="41" xfId="0" applyNumberFormat="1" applyFont="1" applyFill="1" applyBorder="1" applyAlignment="1">
      <alignment horizontal="center"/>
    </xf>
    <xf numFmtId="202" fontId="61" fillId="35" borderId="17" xfId="0" applyNumberFormat="1" applyFont="1" applyFill="1" applyBorder="1" applyAlignment="1">
      <alignment horizontal="center"/>
    </xf>
    <xf numFmtId="0" fontId="21" fillId="11" borderId="41" xfId="58" applyFont="1" applyFill="1" applyBorder="1">
      <alignment/>
      <protection/>
    </xf>
    <xf numFmtId="0" fontId="21" fillId="11" borderId="41" xfId="0" applyFont="1" applyFill="1" applyBorder="1" applyAlignment="1">
      <alignment horizontal="center"/>
    </xf>
    <xf numFmtId="0" fontId="21" fillId="11" borderId="41" xfId="58" applyFont="1" applyFill="1" applyBorder="1" applyAlignment="1">
      <alignment horizontal="left"/>
      <protection/>
    </xf>
    <xf numFmtId="0" fontId="21" fillId="11" borderId="21" xfId="58" applyFont="1" applyFill="1" applyBorder="1" applyAlignment="1">
      <alignment wrapText="1"/>
      <protection/>
    </xf>
    <xf numFmtId="0" fontId="21" fillId="36" borderId="45" xfId="0" applyFont="1" applyFill="1" applyBorder="1" applyAlignment="1">
      <alignment horizontal="left" wrapText="1"/>
    </xf>
    <xf numFmtId="0" fontId="21" fillId="34" borderId="45" xfId="0" applyFont="1" applyFill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21" fillId="36" borderId="26" xfId="0" applyFont="1" applyFill="1" applyBorder="1" applyAlignment="1">
      <alignment horizontal="left" wrapText="1"/>
    </xf>
    <xf numFmtId="0" fontId="21" fillId="34" borderId="26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200" fontId="63" fillId="34" borderId="32" xfId="0" applyNumberFormat="1" applyFont="1" applyFill="1" applyBorder="1" applyAlignment="1">
      <alignment horizontal="center"/>
    </xf>
    <xf numFmtId="200" fontId="63" fillId="34" borderId="34" xfId="0" applyNumberFormat="1" applyFont="1" applyFill="1" applyBorder="1" applyAlignment="1">
      <alignment horizontal="center"/>
    </xf>
    <xf numFmtId="0" fontId="21" fillId="0" borderId="24" xfId="58" applyFont="1" applyBorder="1">
      <alignment/>
      <protection/>
    </xf>
    <xf numFmtId="0" fontId="5" fillId="38" borderId="30" xfId="0" applyFont="1" applyFill="1" applyBorder="1" applyAlignment="1">
      <alignment wrapText="1"/>
    </xf>
    <xf numFmtId="0" fontId="21" fillId="0" borderId="48" xfId="0" applyFont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1" fillId="38" borderId="27" xfId="69" applyFont="1" applyFill="1" applyBorder="1" applyAlignment="1" applyProtection="1">
      <alignment horizontal="center" wrapText="1"/>
      <protection/>
    </xf>
    <xf numFmtId="0" fontId="21" fillId="0" borderId="24" xfId="58" applyFont="1" applyBorder="1" applyAlignment="1">
      <alignment horizontal="left"/>
      <protection/>
    </xf>
    <xf numFmtId="0" fontId="21" fillId="0" borderId="48" xfId="58" applyFont="1" applyBorder="1" applyAlignment="1">
      <alignment wrapText="1"/>
      <protection/>
    </xf>
    <xf numFmtId="0" fontId="5" fillId="38" borderId="31" xfId="0" applyFont="1" applyFill="1" applyBorder="1" applyAlignment="1">
      <alignment wrapText="1"/>
    </xf>
    <xf numFmtId="0" fontId="21" fillId="38" borderId="30" xfId="67" applyFont="1" applyFill="1" applyBorder="1" applyAlignment="1" applyProtection="1">
      <alignment horizontal="left" wrapText="1"/>
      <protection/>
    </xf>
    <xf numFmtId="0" fontId="60" fillId="0" borderId="20" xfId="0" applyFont="1" applyFill="1" applyBorder="1" applyAlignment="1">
      <alignment horizontal="center"/>
    </xf>
    <xf numFmtId="0" fontId="21" fillId="38" borderId="30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left"/>
    </xf>
    <xf numFmtId="0" fontId="21" fillId="0" borderId="31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0" fontId="14" fillId="34" borderId="14" xfId="0" applyFont="1" applyFill="1" applyBorder="1" applyAlignment="1">
      <alignment horizontal="center" wrapText="1"/>
    </xf>
    <xf numFmtId="0" fontId="14" fillId="34" borderId="20" xfId="0" applyFont="1" applyFill="1" applyBorder="1" applyAlignment="1">
      <alignment horizontal="center" wrapText="1"/>
    </xf>
    <xf numFmtId="0" fontId="11" fillId="34" borderId="26" xfId="0" applyFont="1" applyFill="1" applyBorder="1" applyAlignment="1">
      <alignment horizontal="center" wrapText="1"/>
    </xf>
    <xf numFmtId="0" fontId="11" fillId="34" borderId="28" xfId="0" applyFont="1" applyFill="1" applyBorder="1" applyAlignment="1">
      <alignment horizontal="center" wrapText="1"/>
    </xf>
    <xf numFmtId="0" fontId="11" fillId="34" borderId="49" xfId="0" applyFont="1" applyFill="1" applyBorder="1" applyAlignment="1">
      <alignment horizontal="center" wrapText="1"/>
    </xf>
    <xf numFmtId="0" fontId="11" fillId="34" borderId="50" xfId="0" applyFont="1" applyFill="1" applyBorder="1" applyAlignment="1">
      <alignment horizontal="center" wrapText="1"/>
    </xf>
    <xf numFmtId="184" fontId="11" fillId="34" borderId="26" xfId="45" applyFont="1" applyFill="1" applyBorder="1" applyAlignment="1">
      <alignment horizontal="center" wrapText="1"/>
    </xf>
    <xf numFmtId="184" fontId="11" fillId="34" borderId="28" xfId="45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11" fillId="34" borderId="31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/>
    </xf>
    <xf numFmtId="0" fontId="9" fillId="34" borderId="51" xfId="0" applyFont="1" applyFill="1" applyBorder="1" applyAlignment="1">
      <alignment horizontal="center" wrapText="1"/>
    </xf>
    <xf numFmtId="0" fontId="9" fillId="34" borderId="52" xfId="0" applyFont="1" applyFill="1" applyBorder="1" applyAlignment="1">
      <alignment horizontal="center" wrapText="1"/>
    </xf>
    <xf numFmtId="0" fontId="11" fillId="34" borderId="53" xfId="0" applyFont="1" applyFill="1" applyBorder="1" applyAlignment="1">
      <alignment horizontal="center" wrapText="1"/>
    </xf>
    <xf numFmtId="0" fontId="11" fillId="34" borderId="54" xfId="0" applyFont="1" applyFill="1" applyBorder="1" applyAlignment="1">
      <alignment horizontal="center" wrapText="1"/>
    </xf>
    <xf numFmtId="0" fontId="11" fillId="34" borderId="55" xfId="0" applyFont="1" applyFill="1" applyBorder="1" applyAlignment="1">
      <alignment horizontal="center" wrapText="1"/>
    </xf>
    <xf numFmtId="0" fontId="11" fillId="0" borderId="49" xfId="0" applyFont="1" applyFill="1" applyBorder="1" applyAlignment="1">
      <alignment horizontal="center" wrapText="1"/>
    </xf>
    <xf numFmtId="0" fontId="11" fillId="0" borderId="50" xfId="0" applyFont="1" applyFill="1" applyBorder="1" applyAlignment="1">
      <alignment horizontal="center" wrapText="1"/>
    </xf>
    <xf numFmtId="0" fontId="15" fillId="34" borderId="56" xfId="0" applyFont="1" applyFill="1" applyBorder="1" applyAlignment="1">
      <alignment horizontal="center" wrapText="1"/>
    </xf>
    <xf numFmtId="0" fontId="15" fillId="34" borderId="57" xfId="0" applyFont="1" applyFill="1" applyBorder="1" applyAlignment="1">
      <alignment horizontal="center" wrapText="1"/>
    </xf>
    <xf numFmtId="0" fontId="11" fillId="34" borderId="58" xfId="0" applyFont="1" applyFill="1" applyBorder="1" applyAlignment="1">
      <alignment horizontal="center" wrapText="1"/>
    </xf>
    <xf numFmtId="0" fontId="11" fillId="34" borderId="59" xfId="0" applyFont="1" applyFill="1" applyBorder="1" applyAlignment="1">
      <alignment horizontal="center" wrapText="1"/>
    </xf>
    <xf numFmtId="0" fontId="11" fillId="34" borderId="32" xfId="0" applyFont="1" applyFill="1" applyBorder="1" applyAlignment="1">
      <alignment horizontal="center" wrapText="1"/>
    </xf>
    <xf numFmtId="0" fontId="11" fillId="34" borderId="34" xfId="0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NameBordered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arasts 2" xfId="62"/>
    <cellStyle name="Parasts 3" xfId="63"/>
    <cellStyle name="Parasts 4" xfId="64"/>
    <cellStyle name="Parasts 5" xfId="65"/>
    <cellStyle name="Percent" xfId="66"/>
    <cellStyle name="TextField" xfId="67"/>
    <cellStyle name="TextFieldBordered" xfId="68"/>
    <cellStyle name="TextLightCenter" xfId="69"/>
    <cellStyle name="TextStrongCenter" xfId="70"/>
    <cellStyle name="Title" xfId="71"/>
    <cellStyle name="Total" xfId="72"/>
    <cellStyle name="Warning Text" xfId="73"/>
    <cellStyle name="Обычный 2" xfId="74"/>
  </cellStyles>
  <dxfs count="74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1038225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1476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3</xdr:col>
      <xdr:colOff>552450</xdr:colOff>
      <xdr:row>7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85725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38100</xdr:rowOff>
    </xdr:from>
    <xdr:to>
      <xdr:col>1</xdr:col>
      <xdr:colOff>1076325</xdr:colOff>
      <xdr:row>6</xdr:row>
      <xdr:rowOff>114300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76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552450</xdr:colOff>
      <xdr:row>6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7150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38100</xdr:rowOff>
    </xdr:from>
    <xdr:to>
      <xdr:col>1</xdr:col>
      <xdr:colOff>1076325</xdr:colOff>
      <xdr:row>6</xdr:row>
      <xdr:rowOff>114300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76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552450</xdr:colOff>
      <xdr:row>6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7150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1038225</xdr:colOff>
      <xdr:row>6</xdr:row>
      <xdr:rowOff>228600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1038225</xdr:colOff>
      <xdr:row>6</xdr:row>
      <xdr:rowOff>228600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1038225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1476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3</xdr:col>
      <xdr:colOff>552450</xdr:colOff>
      <xdr:row>7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85725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1038225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1476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3</xdr:col>
      <xdr:colOff>552450</xdr:colOff>
      <xdr:row>7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85725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38100</xdr:rowOff>
    </xdr:from>
    <xdr:to>
      <xdr:col>1</xdr:col>
      <xdr:colOff>1076325</xdr:colOff>
      <xdr:row>6</xdr:row>
      <xdr:rowOff>114300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76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552450</xdr:colOff>
      <xdr:row>6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7150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38100</xdr:rowOff>
    </xdr:from>
    <xdr:to>
      <xdr:col>1</xdr:col>
      <xdr:colOff>1076325</xdr:colOff>
      <xdr:row>6</xdr:row>
      <xdr:rowOff>114300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76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552450</xdr:colOff>
      <xdr:row>6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7150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76200</xdr:rowOff>
    </xdr:from>
    <xdr:to>
      <xdr:col>1</xdr:col>
      <xdr:colOff>1066800</xdr:colOff>
      <xdr:row>6</xdr:row>
      <xdr:rowOff>142875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2450"/>
          <a:ext cx="1476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457200</xdr:colOff>
      <xdr:row>6</xdr:row>
      <xdr:rowOff>228600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47625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1038225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476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457200</xdr:colOff>
      <xdr:row>6</xdr:row>
      <xdr:rowOff>228600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47625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76200</xdr:rowOff>
    </xdr:from>
    <xdr:to>
      <xdr:col>1</xdr:col>
      <xdr:colOff>1066800</xdr:colOff>
      <xdr:row>6</xdr:row>
      <xdr:rowOff>142875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2450"/>
          <a:ext cx="1476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457200</xdr:colOff>
      <xdr:row>6</xdr:row>
      <xdr:rowOff>228600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47625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1038225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476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457200</xdr:colOff>
      <xdr:row>6</xdr:row>
      <xdr:rowOff>228600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47625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52">
      <selection activeCell="E61" sqref="E61"/>
    </sheetView>
  </sheetViews>
  <sheetFormatPr defaultColWidth="9.140625" defaultRowHeight="21" customHeight="1"/>
  <cols>
    <col min="1" max="1" width="7.7109375" style="0" customWidth="1"/>
    <col min="2" max="2" width="22.28125" style="0" customWidth="1"/>
    <col min="3" max="3" width="8.28125" style="0" customWidth="1"/>
    <col min="4" max="4" width="18.421875" style="0" customWidth="1"/>
    <col min="5" max="5" width="22.00390625" style="0" customWidth="1"/>
    <col min="6" max="6" width="11.28125" style="161" customWidth="1"/>
    <col min="7" max="7" width="11.421875" style="161" customWidth="1"/>
    <col min="8" max="8" width="10.57421875" style="159" customWidth="1"/>
  </cols>
  <sheetData>
    <row r="1" spans="1:14" ht="21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39"/>
      <c r="J1" s="39"/>
      <c r="K1" s="39"/>
      <c r="L1" s="39"/>
      <c r="M1" s="39"/>
      <c r="N1" s="39"/>
    </row>
    <row r="2" spans="1:10" ht="21" customHeight="1">
      <c r="A2" s="16" t="s">
        <v>104</v>
      </c>
      <c r="B2" s="17"/>
      <c r="C2" s="6"/>
      <c r="D2" s="296"/>
      <c r="E2" s="296"/>
      <c r="F2" s="296"/>
      <c r="G2" s="296"/>
      <c r="H2" s="296"/>
      <c r="I2" s="18"/>
      <c r="J2" s="19"/>
    </row>
    <row r="3" spans="1:10" ht="21" customHeight="1" thickBot="1">
      <c r="A3" s="307" t="s">
        <v>13</v>
      </c>
      <c r="B3" s="307"/>
      <c r="C3" s="307"/>
      <c r="D3" s="307"/>
      <c r="E3" s="307"/>
      <c r="F3" s="307"/>
      <c r="G3" s="307"/>
      <c r="H3" s="307"/>
      <c r="I3" s="31"/>
      <c r="J3" s="31"/>
    </row>
    <row r="4" spans="1:8" ht="21" customHeight="1">
      <c r="A4" s="297" t="s">
        <v>10</v>
      </c>
      <c r="B4" s="299" t="s">
        <v>1</v>
      </c>
      <c r="C4" s="301" t="s">
        <v>4</v>
      </c>
      <c r="D4" s="303" t="s">
        <v>0</v>
      </c>
      <c r="E4" s="305" t="s">
        <v>2</v>
      </c>
      <c r="F4" s="141" t="s">
        <v>105</v>
      </c>
      <c r="G4" s="142" t="s">
        <v>106</v>
      </c>
      <c r="H4" s="143"/>
    </row>
    <row r="5" spans="1:8" ht="21" customHeight="1" thickBot="1">
      <c r="A5" s="298"/>
      <c r="B5" s="300"/>
      <c r="C5" s="302"/>
      <c r="D5" s="304"/>
      <c r="E5" s="306"/>
      <c r="F5" s="144" t="s">
        <v>44</v>
      </c>
      <c r="G5" s="145" t="s">
        <v>44</v>
      </c>
      <c r="H5" s="146"/>
    </row>
    <row r="6" spans="1:8" ht="21" customHeight="1" thickBot="1">
      <c r="A6" s="25" t="s">
        <v>81</v>
      </c>
      <c r="B6" s="20"/>
      <c r="C6" s="20"/>
      <c r="D6" s="20"/>
      <c r="E6" s="20"/>
      <c r="F6" s="147"/>
      <c r="G6" s="147"/>
      <c r="H6" s="148"/>
    </row>
    <row r="7" spans="1:8" ht="21" customHeight="1">
      <c r="A7" s="41">
        <v>1</v>
      </c>
      <c r="B7" s="162" t="s">
        <v>54</v>
      </c>
      <c r="C7" s="163" t="s">
        <v>22</v>
      </c>
      <c r="D7" s="164" t="s">
        <v>164</v>
      </c>
      <c r="E7" s="167" t="s">
        <v>57</v>
      </c>
      <c r="F7" s="149">
        <v>69.895</v>
      </c>
      <c r="G7" s="149">
        <v>73.225</v>
      </c>
      <c r="H7" s="150">
        <f aca="true" t="shared" si="0" ref="H7:H16">SUM(F7:G7)</f>
        <v>143.12</v>
      </c>
    </row>
    <row r="8" spans="1:8" ht="21" customHeight="1">
      <c r="A8" s="42">
        <v>2</v>
      </c>
      <c r="B8" s="81" t="s">
        <v>158</v>
      </c>
      <c r="C8" s="82" t="s">
        <v>117</v>
      </c>
      <c r="D8" s="81" t="s">
        <v>159</v>
      </c>
      <c r="E8" s="101" t="s">
        <v>154</v>
      </c>
      <c r="F8" s="151">
        <v>65.842</v>
      </c>
      <c r="G8" s="151">
        <v>69.35</v>
      </c>
      <c r="H8" s="152">
        <f t="shared" si="0"/>
        <v>135.192</v>
      </c>
    </row>
    <row r="9" spans="1:8" ht="21" customHeight="1">
      <c r="A9" s="42">
        <v>3</v>
      </c>
      <c r="B9" s="81" t="s">
        <v>162</v>
      </c>
      <c r="C9" s="82" t="s">
        <v>117</v>
      </c>
      <c r="D9" s="81" t="s">
        <v>163</v>
      </c>
      <c r="E9" s="168" t="s">
        <v>162</v>
      </c>
      <c r="F9" s="151">
        <v>67.105</v>
      </c>
      <c r="G9" s="151">
        <v>67.425</v>
      </c>
      <c r="H9" s="152">
        <f t="shared" si="0"/>
        <v>134.53</v>
      </c>
    </row>
    <row r="10" spans="1:8" ht="21" customHeight="1">
      <c r="A10" s="42">
        <v>4</v>
      </c>
      <c r="B10" s="78" t="s">
        <v>36</v>
      </c>
      <c r="C10" s="69" t="s">
        <v>31</v>
      </c>
      <c r="D10" s="78" t="s">
        <v>60</v>
      </c>
      <c r="E10" s="101" t="s">
        <v>51</v>
      </c>
      <c r="F10" s="151">
        <v>66.895</v>
      </c>
      <c r="G10" s="151">
        <v>67.075</v>
      </c>
      <c r="H10" s="152">
        <f t="shared" si="0"/>
        <v>133.97</v>
      </c>
    </row>
    <row r="11" spans="1:8" ht="30" customHeight="1">
      <c r="A11" s="42">
        <v>5</v>
      </c>
      <c r="B11" s="56" t="s">
        <v>160</v>
      </c>
      <c r="C11" s="69" t="s">
        <v>22</v>
      </c>
      <c r="D11" s="61" t="s">
        <v>59</v>
      </c>
      <c r="E11" s="102" t="s">
        <v>161</v>
      </c>
      <c r="F11" s="151">
        <v>64</v>
      </c>
      <c r="G11" s="151">
        <v>64.3</v>
      </c>
      <c r="H11" s="152">
        <f t="shared" si="0"/>
        <v>128.3</v>
      </c>
    </row>
    <row r="12" spans="1:8" ht="24" customHeight="1">
      <c r="A12" s="42">
        <v>6</v>
      </c>
      <c r="B12" s="81" t="s">
        <v>155</v>
      </c>
      <c r="C12" s="82" t="s">
        <v>117</v>
      </c>
      <c r="D12" s="81" t="s">
        <v>156</v>
      </c>
      <c r="E12" s="169" t="s">
        <v>157</v>
      </c>
      <c r="F12" s="151">
        <v>63.289</v>
      </c>
      <c r="G12" s="151">
        <v>63.7</v>
      </c>
      <c r="H12" s="152">
        <f t="shared" si="0"/>
        <v>126.989</v>
      </c>
    </row>
    <row r="13" spans="1:8" ht="21" customHeight="1">
      <c r="A13" s="42">
        <v>7</v>
      </c>
      <c r="B13" s="79" t="s">
        <v>149</v>
      </c>
      <c r="C13" s="69" t="s">
        <v>31</v>
      </c>
      <c r="D13" s="80" t="s">
        <v>150</v>
      </c>
      <c r="E13" s="106" t="s">
        <v>151</v>
      </c>
      <c r="F13" s="151">
        <v>60.947</v>
      </c>
      <c r="G13" s="151">
        <v>63.65</v>
      </c>
      <c r="H13" s="152">
        <f t="shared" si="0"/>
        <v>124.59700000000001</v>
      </c>
    </row>
    <row r="14" spans="1:8" ht="21" customHeight="1">
      <c r="A14" s="42">
        <v>8</v>
      </c>
      <c r="B14" s="81" t="s">
        <v>152</v>
      </c>
      <c r="C14" s="82" t="s">
        <v>117</v>
      </c>
      <c r="D14" s="81" t="s">
        <v>153</v>
      </c>
      <c r="E14" s="101" t="s">
        <v>154</v>
      </c>
      <c r="F14" s="151">
        <v>60.342</v>
      </c>
      <c r="G14" s="151">
        <v>63.4</v>
      </c>
      <c r="H14" s="152">
        <f t="shared" si="0"/>
        <v>123.74199999999999</v>
      </c>
    </row>
    <row r="15" spans="1:8" ht="24.75" customHeight="1" thickBot="1">
      <c r="A15" s="236">
        <v>9</v>
      </c>
      <c r="B15" s="272" t="s">
        <v>55</v>
      </c>
      <c r="C15" s="273" t="s">
        <v>31</v>
      </c>
      <c r="D15" s="272" t="s">
        <v>58</v>
      </c>
      <c r="E15" s="239" t="s">
        <v>51</v>
      </c>
      <c r="F15" s="240">
        <v>63.789</v>
      </c>
      <c r="G15" s="240"/>
      <c r="H15" s="241">
        <f t="shared" si="0"/>
        <v>63.789</v>
      </c>
    </row>
    <row r="16" spans="1:8" ht="21" customHeight="1" thickBot="1">
      <c r="A16" s="246"/>
      <c r="B16" s="268" t="s">
        <v>36</v>
      </c>
      <c r="C16" s="269" t="s">
        <v>31</v>
      </c>
      <c r="D16" s="270" t="s">
        <v>165</v>
      </c>
      <c r="E16" s="271" t="s">
        <v>166</v>
      </c>
      <c r="F16" s="251">
        <v>65.053</v>
      </c>
      <c r="G16" s="251">
        <v>67.3</v>
      </c>
      <c r="H16" s="252">
        <f t="shared" si="0"/>
        <v>132.353</v>
      </c>
    </row>
    <row r="17" ht="21" customHeight="1">
      <c r="A17" s="231"/>
    </row>
    <row r="18" spans="1:8" ht="21" customHeight="1" thickBot="1">
      <c r="A18" s="25" t="s">
        <v>216</v>
      </c>
      <c r="B18" s="20"/>
      <c r="C18" s="20"/>
      <c r="D18" s="20"/>
      <c r="E18" s="20"/>
      <c r="F18" s="147"/>
      <c r="G18" s="147"/>
      <c r="H18" s="148"/>
    </row>
    <row r="19" spans="1:8" ht="21" customHeight="1" thickBot="1">
      <c r="A19" s="279">
        <v>1</v>
      </c>
      <c r="B19" s="196" t="s">
        <v>56</v>
      </c>
      <c r="C19" s="197" t="s">
        <v>31</v>
      </c>
      <c r="D19" s="196" t="s">
        <v>211</v>
      </c>
      <c r="E19" s="198" t="s">
        <v>212</v>
      </c>
      <c r="F19" s="266">
        <v>62.14</v>
      </c>
      <c r="G19" s="266">
        <v>67.575</v>
      </c>
      <c r="H19" s="267">
        <f>SUM(F19:G19)</f>
        <v>129.715</v>
      </c>
    </row>
    <row r="20" spans="1:9" ht="21" customHeight="1" thickBot="1">
      <c r="A20" s="25" t="s">
        <v>78</v>
      </c>
      <c r="B20" s="20"/>
      <c r="C20" s="20"/>
      <c r="D20" s="20"/>
      <c r="E20" s="20"/>
      <c r="F20" s="147"/>
      <c r="G20" s="147"/>
      <c r="H20" s="147"/>
      <c r="I20" s="29"/>
    </row>
    <row r="21" spans="1:8" ht="21" customHeight="1">
      <c r="A21" s="10">
        <v>1</v>
      </c>
      <c r="B21" s="277" t="s">
        <v>55</v>
      </c>
      <c r="C21" s="278" t="s">
        <v>31</v>
      </c>
      <c r="D21" s="277" t="s">
        <v>58</v>
      </c>
      <c r="E21" s="134" t="s">
        <v>51</v>
      </c>
      <c r="F21" s="149">
        <v>62.405</v>
      </c>
      <c r="G21" s="149">
        <v>66.806</v>
      </c>
      <c r="H21" s="150">
        <f>SUM(F21:G21)</f>
        <v>129.211</v>
      </c>
    </row>
    <row r="22" spans="1:8" ht="32.25" customHeight="1">
      <c r="A22" s="11">
        <v>2</v>
      </c>
      <c r="B22" s="81" t="s">
        <v>70</v>
      </c>
      <c r="C22" s="82" t="s">
        <v>117</v>
      </c>
      <c r="D22" s="81" t="s">
        <v>71</v>
      </c>
      <c r="E22" s="101" t="s">
        <v>115</v>
      </c>
      <c r="F22" s="151">
        <v>65.811</v>
      </c>
      <c r="G22" s="151">
        <v>62.694</v>
      </c>
      <c r="H22" s="152">
        <f>SUM(F22:G22)</f>
        <v>128.505</v>
      </c>
    </row>
    <row r="23" spans="1:10" ht="21" customHeight="1" thickBot="1">
      <c r="A23" s="28">
        <v>3</v>
      </c>
      <c r="B23" s="165" t="s">
        <v>113</v>
      </c>
      <c r="C23" s="179" t="s">
        <v>25</v>
      </c>
      <c r="D23" s="165" t="s">
        <v>114</v>
      </c>
      <c r="E23" s="182" t="s">
        <v>115</v>
      </c>
      <c r="F23" s="153">
        <v>61.459</v>
      </c>
      <c r="G23" s="153"/>
      <c r="H23" s="154">
        <f>SUM(F23:G23)</f>
        <v>61.459</v>
      </c>
      <c r="J23" s="29"/>
    </row>
    <row r="24" spans="1:8" ht="21" customHeight="1" thickBot="1">
      <c r="A24" s="25" t="s">
        <v>80</v>
      </c>
      <c r="B24" s="20"/>
      <c r="C24" s="20"/>
      <c r="D24" s="20"/>
      <c r="E24" s="20"/>
      <c r="F24" s="147"/>
      <c r="G24" s="147"/>
      <c r="H24" s="147"/>
    </row>
    <row r="25" spans="1:8" ht="21" customHeight="1">
      <c r="A25" s="41">
        <v>1</v>
      </c>
      <c r="B25" s="92" t="s">
        <v>116</v>
      </c>
      <c r="C25" s="93" t="s">
        <v>117</v>
      </c>
      <c r="D25" s="235" t="s">
        <v>118</v>
      </c>
      <c r="E25" s="134" t="s">
        <v>119</v>
      </c>
      <c r="F25" s="149">
        <v>68.229</v>
      </c>
      <c r="G25" s="149">
        <v>69.755</v>
      </c>
      <c r="H25" s="150">
        <f aca="true" t="shared" si="1" ref="H25:H37">SUM(F25:G25)</f>
        <v>137.98399999999998</v>
      </c>
    </row>
    <row r="26" spans="1:8" ht="25.5" customHeight="1">
      <c r="A26" s="42">
        <v>2</v>
      </c>
      <c r="B26" s="59" t="s">
        <v>70</v>
      </c>
      <c r="C26" s="62" t="s">
        <v>117</v>
      </c>
      <c r="D26" s="59" t="s">
        <v>71</v>
      </c>
      <c r="E26" s="107" t="s">
        <v>115</v>
      </c>
      <c r="F26" s="151">
        <v>68.385</v>
      </c>
      <c r="G26" s="151">
        <v>68.431</v>
      </c>
      <c r="H26" s="152">
        <f t="shared" si="1"/>
        <v>136.816</v>
      </c>
    </row>
    <row r="27" spans="1:8" ht="21" customHeight="1">
      <c r="A27" s="42">
        <v>3</v>
      </c>
      <c r="B27" s="57" t="s">
        <v>62</v>
      </c>
      <c r="C27" s="58" t="s">
        <v>22</v>
      </c>
      <c r="D27" s="57" t="s">
        <v>63</v>
      </c>
      <c r="E27" s="104" t="s">
        <v>64</v>
      </c>
      <c r="F27" s="151">
        <v>64.668</v>
      </c>
      <c r="G27" s="151">
        <v>71.029</v>
      </c>
      <c r="H27" s="152">
        <f t="shared" si="1"/>
        <v>135.697</v>
      </c>
    </row>
    <row r="28" spans="1:8" ht="21" customHeight="1">
      <c r="A28" s="42">
        <v>4</v>
      </c>
      <c r="B28" s="65" t="s">
        <v>67</v>
      </c>
      <c r="C28" s="54" t="s">
        <v>31</v>
      </c>
      <c r="D28" s="65" t="s">
        <v>68</v>
      </c>
      <c r="E28" s="101" t="s">
        <v>69</v>
      </c>
      <c r="F28" s="151">
        <v>66.198</v>
      </c>
      <c r="G28" s="151">
        <v>66.902</v>
      </c>
      <c r="H28" s="152">
        <f t="shared" si="1"/>
        <v>133.1</v>
      </c>
    </row>
    <row r="29" spans="1:8" ht="21" customHeight="1">
      <c r="A29" s="42">
        <v>5</v>
      </c>
      <c r="B29" s="55" t="s">
        <v>65</v>
      </c>
      <c r="C29" s="54" t="s">
        <v>31</v>
      </c>
      <c r="D29" s="53" t="s">
        <v>75</v>
      </c>
      <c r="E29" s="101" t="s">
        <v>76</v>
      </c>
      <c r="F29" s="151">
        <v>65.417</v>
      </c>
      <c r="G29" s="151">
        <v>65</v>
      </c>
      <c r="H29" s="152">
        <f t="shared" si="1"/>
        <v>130.417</v>
      </c>
    </row>
    <row r="30" spans="1:8" ht="21" customHeight="1">
      <c r="A30" s="42">
        <v>6</v>
      </c>
      <c r="B30" s="66" t="s">
        <v>132</v>
      </c>
      <c r="C30" s="58" t="s">
        <v>31</v>
      </c>
      <c r="D30" s="67" t="s">
        <v>133</v>
      </c>
      <c r="E30" s="105" t="s">
        <v>94</v>
      </c>
      <c r="F30" s="151">
        <v>64.323</v>
      </c>
      <c r="G30" s="151">
        <v>65.784</v>
      </c>
      <c r="H30" s="152">
        <f t="shared" si="1"/>
        <v>130.107</v>
      </c>
    </row>
    <row r="31" spans="1:8" ht="21" customHeight="1">
      <c r="A31" s="42">
        <v>7</v>
      </c>
      <c r="B31" s="59" t="s">
        <v>123</v>
      </c>
      <c r="C31" s="62" t="s">
        <v>117</v>
      </c>
      <c r="D31" s="59" t="s">
        <v>124</v>
      </c>
      <c r="E31" s="103" t="s">
        <v>125</v>
      </c>
      <c r="F31" s="151">
        <v>65.104</v>
      </c>
      <c r="G31" s="151">
        <v>62.353</v>
      </c>
      <c r="H31" s="152">
        <f t="shared" si="1"/>
        <v>127.457</v>
      </c>
    </row>
    <row r="32" spans="1:8" ht="21" customHeight="1">
      <c r="A32" s="42">
        <v>8</v>
      </c>
      <c r="B32" s="59" t="s">
        <v>120</v>
      </c>
      <c r="C32" s="62" t="s">
        <v>117</v>
      </c>
      <c r="D32" s="59" t="s">
        <v>121</v>
      </c>
      <c r="E32" s="107" t="s">
        <v>122</v>
      </c>
      <c r="F32" s="151">
        <v>61.667</v>
      </c>
      <c r="G32" s="151">
        <v>65.294</v>
      </c>
      <c r="H32" s="152">
        <f t="shared" si="1"/>
        <v>126.961</v>
      </c>
    </row>
    <row r="33" spans="1:8" ht="21" customHeight="1">
      <c r="A33" s="42">
        <v>9</v>
      </c>
      <c r="B33" s="63" t="s">
        <v>72</v>
      </c>
      <c r="C33" s="54" t="s">
        <v>31</v>
      </c>
      <c r="D33" s="64" t="s">
        <v>73</v>
      </c>
      <c r="E33" s="106" t="s">
        <v>74</v>
      </c>
      <c r="F33" s="151">
        <v>64.167</v>
      </c>
      <c r="G33" s="151">
        <v>61.422</v>
      </c>
      <c r="H33" s="152">
        <f t="shared" si="1"/>
        <v>125.589</v>
      </c>
    </row>
    <row r="34" spans="1:8" ht="27" customHeight="1">
      <c r="A34" s="42">
        <v>10</v>
      </c>
      <c r="B34" s="59" t="s">
        <v>113</v>
      </c>
      <c r="C34" s="60" t="s">
        <v>25</v>
      </c>
      <c r="D34" s="59" t="s">
        <v>114</v>
      </c>
      <c r="E34" s="137" t="s">
        <v>115</v>
      </c>
      <c r="F34" s="151">
        <v>60.365</v>
      </c>
      <c r="G34" s="151">
        <v>64.265</v>
      </c>
      <c r="H34" s="152">
        <f t="shared" si="1"/>
        <v>124.63</v>
      </c>
    </row>
    <row r="35" spans="1:8" ht="21" customHeight="1">
      <c r="A35" s="42">
        <v>11</v>
      </c>
      <c r="B35" s="55" t="s">
        <v>126</v>
      </c>
      <c r="C35" s="54" t="s">
        <v>31</v>
      </c>
      <c r="D35" s="55" t="s">
        <v>127</v>
      </c>
      <c r="E35" s="102" t="s">
        <v>128</v>
      </c>
      <c r="F35" s="151">
        <v>61.823</v>
      </c>
      <c r="G35" s="151">
        <v>62.01</v>
      </c>
      <c r="H35" s="152">
        <f t="shared" si="1"/>
        <v>123.833</v>
      </c>
    </row>
    <row r="36" spans="1:8" ht="21" customHeight="1" thickBot="1">
      <c r="A36" s="236">
        <v>12</v>
      </c>
      <c r="B36" s="237" t="s">
        <v>129</v>
      </c>
      <c r="C36" s="238" t="s">
        <v>117</v>
      </c>
      <c r="D36" s="237" t="s">
        <v>130</v>
      </c>
      <c r="E36" s="239" t="s">
        <v>131</v>
      </c>
      <c r="F36" s="240">
        <v>66.198</v>
      </c>
      <c r="G36" s="240"/>
      <c r="H36" s="241">
        <f t="shared" si="1"/>
        <v>66.198</v>
      </c>
    </row>
    <row r="37" spans="1:8" ht="21" customHeight="1" thickBot="1">
      <c r="A37" s="246"/>
      <c r="B37" s="247" t="s">
        <v>65</v>
      </c>
      <c r="C37" s="248" t="s">
        <v>31</v>
      </c>
      <c r="D37" s="249" t="s">
        <v>66</v>
      </c>
      <c r="E37" s="250" t="s">
        <v>43</v>
      </c>
      <c r="F37" s="251">
        <v>65.417</v>
      </c>
      <c r="G37" s="251">
        <v>63.676</v>
      </c>
      <c r="H37" s="252">
        <f t="shared" si="1"/>
        <v>129.09300000000002</v>
      </c>
    </row>
    <row r="38" spans="6:8" ht="21" customHeight="1">
      <c r="F38"/>
      <c r="G38"/>
      <c r="H38"/>
    </row>
    <row r="39" spans="6:8" ht="21" customHeight="1">
      <c r="F39"/>
      <c r="G39"/>
      <c r="H39"/>
    </row>
    <row r="40" spans="6:8" ht="21" customHeight="1">
      <c r="F40"/>
      <c r="G40"/>
      <c r="H40"/>
    </row>
    <row r="41" spans="1:8" ht="21" customHeight="1" thickBot="1">
      <c r="A41" s="43" t="s">
        <v>84</v>
      </c>
      <c r="B41" s="44"/>
      <c r="C41" s="44"/>
      <c r="D41" s="44"/>
      <c r="E41" s="44"/>
      <c r="F41" s="155"/>
      <c r="G41" s="156"/>
      <c r="H41" s="156"/>
    </row>
    <row r="42" spans="1:8" ht="21" customHeight="1">
      <c r="A42" s="10">
        <v>1</v>
      </c>
      <c r="B42" s="129" t="s">
        <v>116</v>
      </c>
      <c r="C42" s="130" t="s">
        <v>117</v>
      </c>
      <c r="D42" s="131" t="s">
        <v>118</v>
      </c>
      <c r="E42" s="134" t="s">
        <v>119</v>
      </c>
      <c r="F42" s="149">
        <v>70.444</v>
      </c>
      <c r="G42" s="149">
        <v>69.444</v>
      </c>
      <c r="H42" s="150">
        <f aca="true" t="shared" si="2" ref="H42:H53">SUM(F42:G42)</f>
        <v>139.888</v>
      </c>
    </row>
    <row r="43" spans="1:8" ht="21" customHeight="1">
      <c r="A43" s="42">
        <v>2</v>
      </c>
      <c r="B43" s="75" t="s">
        <v>140</v>
      </c>
      <c r="C43" s="76" t="s">
        <v>22</v>
      </c>
      <c r="D43" s="77" t="s">
        <v>27</v>
      </c>
      <c r="E43" s="102"/>
      <c r="F43" s="157">
        <v>69.889</v>
      </c>
      <c r="G43" s="157">
        <v>69.556</v>
      </c>
      <c r="H43" s="152">
        <f t="shared" si="2"/>
        <v>139.445</v>
      </c>
    </row>
    <row r="44" spans="1:8" ht="21" customHeight="1">
      <c r="A44" s="42">
        <v>3</v>
      </c>
      <c r="B44" s="72" t="s">
        <v>129</v>
      </c>
      <c r="C44" s="74" t="s">
        <v>117</v>
      </c>
      <c r="D44" s="72" t="s">
        <v>130</v>
      </c>
      <c r="E44" s="101" t="s">
        <v>131</v>
      </c>
      <c r="F44" s="157">
        <v>69.333</v>
      </c>
      <c r="G44" s="157">
        <v>68.889</v>
      </c>
      <c r="H44" s="152">
        <f t="shared" si="2"/>
        <v>138.22199999999998</v>
      </c>
    </row>
    <row r="45" spans="1:8" ht="21" customHeight="1">
      <c r="A45" s="42">
        <v>4</v>
      </c>
      <c r="B45" s="70" t="s">
        <v>46</v>
      </c>
      <c r="C45" s="68" t="s">
        <v>31</v>
      </c>
      <c r="D45" s="70" t="s">
        <v>47</v>
      </c>
      <c r="E45" s="101" t="s">
        <v>48</v>
      </c>
      <c r="F45" s="157">
        <v>68.389</v>
      </c>
      <c r="G45" s="157">
        <v>66.167</v>
      </c>
      <c r="H45" s="152">
        <f t="shared" si="2"/>
        <v>134.55599999999998</v>
      </c>
    </row>
    <row r="46" spans="1:8" ht="31.5" customHeight="1">
      <c r="A46" s="42">
        <v>5</v>
      </c>
      <c r="B46" s="72" t="s">
        <v>138</v>
      </c>
      <c r="C46" s="73" t="s">
        <v>25</v>
      </c>
      <c r="D46" s="72" t="s">
        <v>139</v>
      </c>
      <c r="E46" s="135" t="s">
        <v>115</v>
      </c>
      <c r="F46" s="157">
        <v>67.944</v>
      </c>
      <c r="G46" s="157">
        <v>65.167</v>
      </c>
      <c r="H46" s="152">
        <f t="shared" si="2"/>
        <v>133.111</v>
      </c>
    </row>
    <row r="47" spans="1:8" ht="21" customHeight="1">
      <c r="A47" s="42">
        <v>6</v>
      </c>
      <c r="B47" s="26" t="s">
        <v>134</v>
      </c>
      <c r="C47" s="68" t="s">
        <v>31</v>
      </c>
      <c r="D47" s="26" t="s">
        <v>148</v>
      </c>
      <c r="E47" s="102" t="s">
        <v>40</v>
      </c>
      <c r="F47" s="157">
        <v>67.111</v>
      </c>
      <c r="G47" s="157">
        <v>64.611</v>
      </c>
      <c r="H47" s="152">
        <f t="shared" si="2"/>
        <v>131.722</v>
      </c>
    </row>
    <row r="48" spans="1:8" ht="21" customHeight="1">
      <c r="A48" s="42">
        <v>7</v>
      </c>
      <c r="B48" s="70" t="s">
        <v>49</v>
      </c>
      <c r="C48" s="68" t="s">
        <v>31</v>
      </c>
      <c r="D48" s="70" t="s">
        <v>50</v>
      </c>
      <c r="E48" s="101" t="s">
        <v>51</v>
      </c>
      <c r="F48" s="157">
        <v>65.389</v>
      </c>
      <c r="G48" s="157">
        <v>64.111</v>
      </c>
      <c r="H48" s="152">
        <f t="shared" si="2"/>
        <v>129.5</v>
      </c>
    </row>
    <row r="49" spans="1:8" ht="21" customHeight="1">
      <c r="A49" s="42">
        <v>8</v>
      </c>
      <c r="B49" s="72" t="s">
        <v>145</v>
      </c>
      <c r="C49" s="74" t="s">
        <v>117</v>
      </c>
      <c r="D49" s="72" t="s">
        <v>146</v>
      </c>
      <c r="E49" s="101" t="s">
        <v>147</v>
      </c>
      <c r="F49" s="151">
        <v>67.778</v>
      </c>
      <c r="G49" s="151">
        <v>60.222</v>
      </c>
      <c r="H49" s="152">
        <f t="shared" si="2"/>
        <v>128</v>
      </c>
    </row>
    <row r="50" spans="1:8" ht="21" customHeight="1">
      <c r="A50" s="42">
        <v>9</v>
      </c>
      <c r="B50" s="72" t="s">
        <v>123</v>
      </c>
      <c r="C50" s="74" t="s">
        <v>117</v>
      </c>
      <c r="D50" s="72" t="s">
        <v>141</v>
      </c>
      <c r="E50" s="101" t="s">
        <v>122</v>
      </c>
      <c r="F50" s="151">
        <v>66.333</v>
      </c>
      <c r="G50" s="151">
        <v>58.667</v>
      </c>
      <c r="H50" s="152">
        <f t="shared" si="2"/>
        <v>125</v>
      </c>
    </row>
    <row r="51" spans="1:8" ht="21" customHeight="1">
      <c r="A51" s="42">
        <v>10</v>
      </c>
      <c r="B51" s="72" t="s">
        <v>142</v>
      </c>
      <c r="C51" s="73" t="s">
        <v>25</v>
      </c>
      <c r="D51" s="72" t="s">
        <v>143</v>
      </c>
      <c r="E51" s="135" t="s">
        <v>144</v>
      </c>
      <c r="F51" s="151">
        <v>63.833</v>
      </c>
      <c r="G51" s="151">
        <v>61.056</v>
      </c>
      <c r="H51" s="152">
        <f t="shared" si="2"/>
        <v>124.889</v>
      </c>
    </row>
    <row r="52" spans="1:8" ht="21" customHeight="1" thickBot="1">
      <c r="A52" s="236">
        <v>11</v>
      </c>
      <c r="B52" s="253" t="s">
        <v>136</v>
      </c>
      <c r="C52" s="254" t="s">
        <v>31</v>
      </c>
      <c r="D52" s="253" t="s">
        <v>208</v>
      </c>
      <c r="E52" s="255" t="s">
        <v>137</v>
      </c>
      <c r="F52" s="256">
        <v>63</v>
      </c>
      <c r="G52" s="240"/>
      <c r="H52" s="241">
        <f t="shared" si="2"/>
        <v>63</v>
      </c>
    </row>
    <row r="53" spans="1:8" ht="21" customHeight="1" thickBot="1">
      <c r="A53" s="242"/>
      <c r="B53" s="257" t="s">
        <v>134</v>
      </c>
      <c r="C53" s="258" t="s">
        <v>31</v>
      </c>
      <c r="D53" s="257" t="s">
        <v>209</v>
      </c>
      <c r="E53" s="243" t="s">
        <v>135</v>
      </c>
      <c r="F53" s="244">
        <v>63.556</v>
      </c>
      <c r="G53" s="244">
        <v>63.5</v>
      </c>
      <c r="H53" s="245">
        <f t="shared" si="2"/>
        <v>127.056</v>
      </c>
    </row>
    <row r="54" ht="21" customHeight="1">
      <c r="A54" s="231"/>
    </row>
    <row r="55" spans="1:7" ht="21" customHeight="1" thickBot="1">
      <c r="A55" s="25" t="s">
        <v>96</v>
      </c>
      <c r="B55" s="20"/>
      <c r="C55" s="20"/>
      <c r="D55" s="20"/>
      <c r="E55" s="20"/>
      <c r="F55" s="147"/>
      <c r="G55" s="159"/>
    </row>
    <row r="56" spans="1:8" ht="21" customHeight="1">
      <c r="A56" s="10">
        <v>1</v>
      </c>
      <c r="B56" s="214" t="s">
        <v>95</v>
      </c>
      <c r="C56" s="215" t="s">
        <v>31</v>
      </c>
      <c r="D56" s="214" t="s">
        <v>50</v>
      </c>
      <c r="E56" s="134" t="s">
        <v>51</v>
      </c>
      <c r="F56" s="149">
        <v>67.889</v>
      </c>
      <c r="G56" s="149">
        <v>67.611</v>
      </c>
      <c r="H56" s="150">
        <f aca="true" t="shared" si="3" ref="H56:H69">SUM(F56:G56)</f>
        <v>135.5</v>
      </c>
    </row>
    <row r="57" spans="1:8" ht="21" customHeight="1">
      <c r="A57" s="42">
        <v>2</v>
      </c>
      <c r="B57" s="78" t="s">
        <v>170</v>
      </c>
      <c r="C57" s="85" t="s">
        <v>31</v>
      </c>
      <c r="D57" s="78" t="s">
        <v>91</v>
      </c>
      <c r="E57" s="101" t="s">
        <v>171</v>
      </c>
      <c r="F57" s="151">
        <v>67.5</v>
      </c>
      <c r="G57" s="151">
        <v>66.556</v>
      </c>
      <c r="H57" s="152">
        <f t="shared" si="3"/>
        <v>134.05599999999998</v>
      </c>
    </row>
    <row r="58" spans="1:8" ht="21" customHeight="1">
      <c r="A58" s="42">
        <v>3</v>
      </c>
      <c r="B58" s="78" t="s">
        <v>177</v>
      </c>
      <c r="C58" s="85" t="s">
        <v>31</v>
      </c>
      <c r="D58" s="78" t="s">
        <v>178</v>
      </c>
      <c r="E58" s="101" t="s">
        <v>179</v>
      </c>
      <c r="F58" s="160">
        <v>64.889</v>
      </c>
      <c r="G58" s="151">
        <v>67.389</v>
      </c>
      <c r="H58" s="152">
        <f t="shared" si="3"/>
        <v>132.278</v>
      </c>
    </row>
    <row r="59" spans="1:8" ht="21" customHeight="1">
      <c r="A59" s="42">
        <v>4</v>
      </c>
      <c r="B59" s="86" t="s">
        <v>172</v>
      </c>
      <c r="C59" s="87" t="s">
        <v>31</v>
      </c>
      <c r="D59" s="86" t="s">
        <v>173</v>
      </c>
      <c r="E59" s="219" t="s">
        <v>174</v>
      </c>
      <c r="F59" s="151">
        <v>65.167</v>
      </c>
      <c r="G59" s="151">
        <v>65.389</v>
      </c>
      <c r="H59" s="152">
        <f t="shared" si="3"/>
        <v>130.55599999999998</v>
      </c>
    </row>
    <row r="60" spans="1:8" ht="21" customHeight="1">
      <c r="A60" s="42">
        <v>5</v>
      </c>
      <c r="B60" s="78" t="s">
        <v>88</v>
      </c>
      <c r="C60" s="85" t="s">
        <v>31</v>
      </c>
      <c r="D60" s="78" t="s">
        <v>89</v>
      </c>
      <c r="E60" s="101" t="s">
        <v>90</v>
      </c>
      <c r="F60" s="160">
        <v>66.389</v>
      </c>
      <c r="G60" s="151">
        <v>63.611</v>
      </c>
      <c r="H60" s="152">
        <f t="shared" si="3"/>
        <v>130</v>
      </c>
    </row>
    <row r="61" spans="1:8" ht="21" customHeight="1">
      <c r="A61" s="42">
        <v>6</v>
      </c>
      <c r="B61" s="84" t="s">
        <v>183</v>
      </c>
      <c r="C61" s="85" t="s">
        <v>31</v>
      </c>
      <c r="D61" s="84" t="s">
        <v>184</v>
      </c>
      <c r="E61" s="218" t="s">
        <v>185</v>
      </c>
      <c r="F61" s="160">
        <v>65</v>
      </c>
      <c r="G61" s="151">
        <v>64.222</v>
      </c>
      <c r="H61" s="152">
        <f t="shared" si="3"/>
        <v>129.22199999999998</v>
      </c>
    </row>
    <row r="62" spans="1:8" ht="21" customHeight="1">
      <c r="A62" s="42">
        <v>7</v>
      </c>
      <c r="B62" s="81" t="s">
        <v>24</v>
      </c>
      <c r="C62" s="71" t="s">
        <v>25</v>
      </c>
      <c r="D62" s="81" t="s">
        <v>26</v>
      </c>
      <c r="E62" s="212" t="s">
        <v>167</v>
      </c>
      <c r="F62" s="151">
        <v>67.278</v>
      </c>
      <c r="G62" s="151">
        <v>61.222</v>
      </c>
      <c r="H62" s="152">
        <f t="shared" si="3"/>
        <v>128.5</v>
      </c>
    </row>
    <row r="63" spans="1:8" ht="21" customHeight="1">
      <c r="A63" s="42">
        <v>8</v>
      </c>
      <c r="B63" s="84" t="s">
        <v>168</v>
      </c>
      <c r="C63" s="85" t="s">
        <v>31</v>
      </c>
      <c r="D63" s="84" t="s">
        <v>169</v>
      </c>
      <c r="E63" s="218" t="s">
        <v>94</v>
      </c>
      <c r="F63" s="160">
        <v>64.167</v>
      </c>
      <c r="G63" s="151">
        <v>63.667</v>
      </c>
      <c r="H63" s="152">
        <f t="shared" si="3"/>
        <v>127.834</v>
      </c>
    </row>
    <row r="64" spans="1:8" ht="21" customHeight="1">
      <c r="A64" s="42">
        <v>9</v>
      </c>
      <c r="B64" s="84" t="s">
        <v>92</v>
      </c>
      <c r="C64" s="85" t="s">
        <v>31</v>
      </c>
      <c r="D64" s="84" t="s">
        <v>93</v>
      </c>
      <c r="E64" s="218" t="s">
        <v>94</v>
      </c>
      <c r="F64" s="151">
        <v>66.5</v>
      </c>
      <c r="G64" s="151">
        <v>58.111</v>
      </c>
      <c r="H64" s="152">
        <f t="shared" si="3"/>
        <v>124.61099999999999</v>
      </c>
    </row>
    <row r="65" spans="1:8" ht="21" customHeight="1">
      <c r="A65" s="42">
        <v>10</v>
      </c>
      <c r="B65" s="88" t="s">
        <v>180</v>
      </c>
      <c r="C65" s="85" t="s">
        <v>31</v>
      </c>
      <c r="D65" s="88" t="s">
        <v>181</v>
      </c>
      <c r="E65" s="220" t="s">
        <v>182</v>
      </c>
      <c r="F65" s="160">
        <v>62.056</v>
      </c>
      <c r="G65" s="151">
        <v>61.611</v>
      </c>
      <c r="H65" s="152">
        <f t="shared" si="3"/>
        <v>123.667</v>
      </c>
    </row>
    <row r="66" spans="1:9" ht="21" customHeight="1">
      <c r="A66" s="42">
        <v>11</v>
      </c>
      <c r="B66" s="84" t="s">
        <v>186</v>
      </c>
      <c r="C66" s="85" t="s">
        <v>31</v>
      </c>
      <c r="D66" s="84" t="s">
        <v>187</v>
      </c>
      <c r="E66" s="218" t="s">
        <v>188</v>
      </c>
      <c r="F66" s="160">
        <v>58.389</v>
      </c>
      <c r="G66" s="151">
        <v>63.611</v>
      </c>
      <c r="H66" s="152">
        <f t="shared" si="3"/>
        <v>122</v>
      </c>
      <c r="I66" s="45"/>
    </row>
    <row r="67" spans="1:9" ht="21" customHeight="1">
      <c r="A67" s="42">
        <v>12</v>
      </c>
      <c r="B67" s="81" t="s">
        <v>175</v>
      </c>
      <c r="C67" s="71" t="s">
        <v>25</v>
      </c>
      <c r="D67" s="81" t="s">
        <v>176</v>
      </c>
      <c r="E67" s="221" t="s">
        <v>175</v>
      </c>
      <c r="F67" s="160">
        <v>56.778</v>
      </c>
      <c r="G67" s="151">
        <v>60.444</v>
      </c>
      <c r="H67" s="152">
        <f t="shared" si="3"/>
        <v>117.22200000000001</v>
      </c>
      <c r="I67" s="30"/>
    </row>
    <row r="68" spans="1:9" ht="30.75" customHeight="1">
      <c r="A68" s="42">
        <v>13</v>
      </c>
      <c r="B68" s="81" t="s">
        <v>229</v>
      </c>
      <c r="C68" s="85" t="s">
        <v>31</v>
      </c>
      <c r="D68" s="78" t="s">
        <v>230</v>
      </c>
      <c r="E68" s="81" t="s">
        <v>229</v>
      </c>
      <c r="F68" s="160"/>
      <c r="G68" s="151">
        <v>59.167</v>
      </c>
      <c r="H68" s="152">
        <f t="shared" si="3"/>
        <v>59.167</v>
      </c>
      <c r="I68" s="30"/>
    </row>
    <row r="69" spans="1:9" ht="21" customHeight="1" thickBot="1">
      <c r="A69" s="291">
        <v>14</v>
      </c>
      <c r="B69" s="216" t="s">
        <v>227</v>
      </c>
      <c r="C69" s="217" t="s">
        <v>31</v>
      </c>
      <c r="D69" s="216" t="s">
        <v>228</v>
      </c>
      <c r="E69" s="216" t="s">
        <v>227</v>
      </c>
      <c r="F69" s="158"/>
      <c r="G69" s="153">
        <v>58.611</v>
      </c>
      <c r="H69" s="154">
        <f t="shared" si="3"/>
        <v>58.611</v>
      </c>
      <c r="I69" s="30"/>
    </row>
    <row r="70" spans="1:8" ht="21" customHeight="1" thickBot="1">
      <c r="A70" s="25" t="s">
        <v>83</v>
      </c>
      <c r="B70" s="4"/>
      <c r="C70" s="33"/>
      <c r="D70" s="4"/>
      <c r="E70" s="4"/>
      <c r="H70" s="161"/>
    </row>
    <row r="71" spans="1:8" ht="21" customHeight="1">
      <c r="A71" s="10">
        <v>1</v>
      </c>
      <c r="B71" s="175" t="s">
        <v>199</v>
      </c>
      <c r="C71" s="206" t="s">
        <v>25</v>
      </c>
      <c r="D71" s="175" t="s">
        <v>200</v>
      </c>
      <c r="E71" s="210" t="s">
        <v>201</v>
      </c>
      <c r="F71" s="149">
        <v>68.889</v>
      </c>
      <c r="G71" s="149">
        <v>66.042</v>
      </c>
      <c r="H71" s="150">
        <f aca="true" t="shared" si="4" ref="H71:H76">SUM(F71:G71)</f>
        <v>134.93099999999998</v>
      </c>
    </row>
    <row r="72" spans="1:8" ht="21" customHeight="1">
      <c r="A72" s="11">
        <v>2</v>
      </c>
      <c r="B72" s="89" t="s">
        <v>204</v>
      </c>
      <c r="C72" s="90" t="s">
        <v>31</v>
      </c>
      <c r="D72" s="89" t="s">
        <v>205</v>
      </c>
      <c r="E72" s="211" t="s">
        <v>206</v>
      </c>
      <c r="F72" s="151">
        <v>66.722</v>
      </c>
      <c r="G72" s="151">
        <v>62.5</v>
      </c>
      <c r="H72" s="152">
        <f t="shared" si="4"/>
        <v>129.22199999999998</v>
      </c>
    </row>
    <row r="73" spans="1:8" ht="21" customHeight="1">
      <c r="A73" s="11">
        <v>3</v>
      </c>
      <c r="B73" s="282" t="s">
        <v>221</v>
      </c>
      <c r="C73" s="285" t="s">
        <v>31</v>
      </c>
      <c r="D73" s="287" t="s">
        <v>202</v>
      </c>
      <c r="E73" s="288" t="s">
        <v>203</v>
      </c>
      <c r="F73" s="151">
        <v>61.111</v>
      </c>
      <c r="G73" s="151">
        <v>61.927</v>
      </c>
      <c r="H73" s="152">
        <f t="shared" si="4"/>
        <v>123.038</v>
      </c>
    </row>
    <row r="74" spans="1:8" ht="21" customHeight="1">
      <c r="A74" s="11">
        <v>4</v>
      </c>
      <c r="B74" s="59" t="s">
        <v>152</v>
      </c>
      <c r="C74" s="62" t="s">
        <v>117</v>
      </c>
      <c r="D74" s="59" t="s">
        <v>191</v>
      </c>
      <c r="E74" s="101" t="s">
        <v>154</v>
      </c>
      <c r="F74" s="151">
        <v>65.167</v>
      </c>
      <c r="G74" s="151"/>
      <c r="H74" s="152">
        <f t="shared" si="4"/>
        <v>65.167</v>
      </c>
    </row>
    <row r="75" spans="1:13" ht="21" customHeight="1">
      <c r="A75" s="11">
        <v>5</v>
      </c>
      <c r="B75" s="59" t="s">
        <v>24</v>
      </c>
      <c r="C75" s="60" t="s">
        <v>25</v>
      </c>
      <c r="D75" s="59" t="s">
        <v>26</v>
      </c>
      <c r="E75" s="212" t="s">
        <v>167</v>
      </c>
      <c r="F75" s="151">
        <v>64</v>
      </c>
      <c r="G75" s="151"/>
      <c r="H75" s="152">
        <f t="shared" si="4"/>
        <v>64</v>
      </c>
      <c r="L75" s="2"/>
      <c r="M75" s="4"/>
    </row>
    <row r="76" spans="1:8" ht="21" customHeight="1" thickBot="1">
      <c r="A76" s="28">
        <v>6</v>
      </c>
      <c r="B76" s="96" t="s">
        <v>120</v>
      </c>
      <c r="C76" s="286" t="s">
        <v>117</v>
      </c>
      <c r="D76" s="96" t="s">
        <v>231</v>
      </c>
      <c r="E76" s="289" t="s">
        <v>122</v>
      </c>
      <c r="F76" s="153"/>
      <c r="G76" s="153">
        <v>63.854</v>
      </c>
      <c r="H76" s="154">
        <f t="shared" si="4"/>
        <v>63.854</v>
      </c>
    </row>
    <row r="77" spans="1:8" ht="21" customHeight="1" thickBot="1">
      <c r="A77" s="23" t="s">
        <v>79</v>
      </c>
      <c r="B77" s="4"/>
      <c r="C77" s="2"/>
      <c r="D77" s="4"/>
      <c r="E77" s="4"/>
      <c r="H77" s="161"/>
    </row>
    <row r="78" spans="1:8" ht="21" customHeight="1">
      <c r="A78" s="10">
        <v>1</v>
      </c>
      <c r="B78" s="222" t="s">
        <v>56</v>
      </c>
      <c r="C78" s="215" t="s">
        <v>31</v>
      </c>
      <c r="D78" s="222" t="s">
        <v>189</v>
      </c>
      <c r="E78" s="223" t="s">
        <v>190</v>
      </c>
      <c r="F78" s="149">
        <v>67.794</v>
      </c>
      <c r="G78" s="149">
        <v>67.658</v>
      </c>
      <c r="H78" s="150">
        <f aca="true" t="shared" si="5" ref="H78:H89">SUM(F78:G78)</f>
        <v>135.452</v>
      </c>
    </row>
    <row r="79" spans="1:8" ht="21" customHeight="1">
      <c r="A79" s="42">
        <v>2</v>
      </c>
      <c r="B79" s="84" t="s">
        <v>192</v>
      </c>
      <c r="C79" s="85" t="s">
        <v>31</v>
      </c>
      <c r="D79" s="84" t="s">
        <v>193</v>
      </c>
      <c r="E79" s="218" t="s">
        <v>40</v>
      </c>
      <c r="F79" s="151">
        <v>66.029</v>
      </c>
      <c r="G79" s="151">
        <v>67.432</v>
      </c>
      <c r="H79" s="152">
        <f t="shared" si="5"/>
        <v>133.461</v>
      </c>
    </row>
    <row r="80" spans="1:8" ht="21" customHeight="1">
      <c r="A80" s="42">
        <v>3</v>
      </c>
      <c r="B80" s="84" t="s">
        <v>194</v>
      </c>
      <c r="C80" s="85" t="s">
        <v>31</v>
      </c>
      <c r="D80" s="84" t="s">
        <v>39</v>
      </c>
      <c r="E80" s="218" t="s">
        <v>40</v>
      </c>
      <c r="F80" s="151">
        <v>66.078</v>
      </c>
      <c r="G80" s="151">
        <v>66.937</v>
      </c>
      <c r="H80" s="152">
        <f t="shared" si="5"/>
        <v>133.015</v>
      </c>
    </row>
    <row r="81" spans="1:8" ht="27.75" customHeight="1">
      <c r="A81" s="42">
        <v>4</v>
      </c>
      <c r="B81" s="81" t="s">
        <v>195</v>
      </c>
      <c r="C81" s="71" t="s">
        <v>25</v>
      </c>
      <c r="D81" s="81" t="s">
        <v>196</v>
      </c>
      <c r="E81" s="212" t="s">
        <v>197</v>
      </c>
      <c r="F81" s="151">
        <v>65.441</v>
      </c>
      <c r="G81" s="151">
        <v>66.171</v>
      </c>
      <c r="H81" s="152">
        <f t="shared" si="5"/>
        <v>131.61200000000002</v>
      </c>
    </row>
    <row r="82" spans="1:9" ht="21" customHeight="1">
      <c r="A82" s="42">
        <v>5</v>
      </c>
      <c r="B82" s="78" t="s">
        <v>36</v>
      </c>
      <c r="C82" s="85" t="s">
        <v>31</v>
      </c>
      <c r="D82" s="83" t="s">
        <v>37</v>
      </c>
      <c r="E82" s="101" t="s">
        <v>38</v>
      </c>
      <c r="F82" s="151">
        <v>66.912</v>
      </c>
      <c r="G82" s="151">
        <v>64.667</v>
      </c>
      <c r="H82" s="152">
        <f t="shared" si="5"/>
        <v>131.579</v>
      </c>
      <c r="I82" s="29"/>
    </row>
    <row r="83" spans="1:8" ht="21" customHeight="1">
      <c r="A83" s="42">
        <v>6</v>
      </c>
      <c r="B83" s="83" t="s">
        <v>30</v>
      </c>
      <c r="C83" s="85" t="s">
        <v>31</v>
      </c>
      <c r="D83" s="224" t="s">
        <v>32</v>
      </c>
      <c r="E83" s="101" t="s">
        <v>33</v>
      </c>
      <c r="F83" s="151">
        <v>64.559</v>
      </c>
      <c r="G83" s="151">
        <v>65.811</v>
      </c>
      <c r="H83" s="152">
        <f t="shared" si="5"/>
        <v>130.37</v>
      </c>
    </row>
    <row r="84" spans="1:8" ht="21" customHeight="1">
      <c r="A84" s="42">
        <v>7</v>
      </c>
      <c r="B84" s="88" t="s">
        <v>28</v>
      </c>
      <c r="C84" s="85" t="s">
        <v>22</v>
      </c>
      <c r="D84" s="88" t="s">
        <v>29</v>
      </c>
      <c r="E84" s="220" t="s">
        <v>53</v>
      </c>
      <c r="F84" s="151">
        <v>63.431</v>
      </c>
      <c r="G84" s="151">
        <v>64.414</v>
      </c>
      <c r="H84" s="152">
        <f t="shared" si="5"/>
        <v>127.845</v>
      </c>
    </row>
    <row r="85" spans="1:8" ht="21" customHeight="1">
      <c r="A85" s="42">
        <v>8</v>
      </c>
      <c r="B85" s="81" t="s">
        <v>152</v>
      </c>
      <c r="C85" s="82" t="s">
        <v>117</v>
      </c>
      <c r="D85" s="81" t="s">
        <v>191</v>
      </c>
      <c r="E85" s="101" t="s">
        <v>154</v>
      </c>
      <c r="F85" s="151">
        <v>64.216</v>
      </c>
      <c r="G85" s="151">
        <v>62.883</v>
      </c>
      <c r="H85" s="152">
        <f t="shared" si="5"/>
        <v>127.09899999999999</v>
      </c>
    </row>
    <row r="86" spans="1:8" ht="21" customHeight="1">
      <c r="A86" s="42">
        <v>9</v>
      </c>
      <c r="B86" s="81" t="s">
        <v>224</v>
      </c>
      <c r="C86" s="82" t="s">
        <v>31</v>
      </c>
      <c r="D86" s="81" t="s">
        <v>225</v>
      </c>
      <c r="E86" s="101" t="s">
        <v>226</v>
      </c>
      <c r="F86" s="151">
        <v>63.431</v>
      </c>
      <c r="G86" s="151">
        <v>63.333</v>
      </c>
      <c r="H86" s="152">
        <f t="shared" si="5"/>
        <v>126.764</v>
      </c>
    </row>
    <row r="87" spans="1:8" ht="21" customHeight="1">
      <c r="A87" s="42">
        <v>10</v>
      </c>
      <c r="B87" s="78" t="s">
        <v>41</v>
      </c>
      <c r="C87" s="85" t="s">
        <v>31</v>
      </c>
      <c r="D87" s="78" t="s">
        <v>42</v>
      </c>
      <c r="E87" s="101" t="s">
        <v>43</v>
      </c>
      <c r="F87" s="151">
        <v>62.647</v>
      </c>
      <c r="G87" s="151">
        <v>62.342</v>
      </c>
      <c r="H87" s="152">
        <f t="shared" si="5"/>
        <v>124.989</v>
      </c>
    </row>
    <row r="88" spans="1:8" ht="21" customHeight="1">
      <c r="A88" s="42">
        <v>11</v>
      </c>
      <c r="B88" s="59" t="s">
        <v>120</v>
      </c>
      <c r="C88" s="62" t="s">
        <v>117</v>
      </c>
      <c r="D88" s="59" t="s">
        <v>121</v>
      </c>
      <c r="E88" s="101" t="s">
        <v>122</v>
      </c>
      <c r="F88" s="151">
        <v>62.059</v>
      </c>
      <c r="G88" s="151"/>
      <c r="H88" s="152">
        <f t="shared" si="5"/>
        <v>62.059</v>
      </c>
    </row>
    <row r="89" spans="1:8" ht="21" customHeight="1" thickBot="1">
      <c r="A89" s="291">
        <v>12</v>
      </c>
      <c r="B89" s="96" t="s">
        <v>34</v>
      </c>
      <c r="C89" s="97" t="s">
        <v>25</v>
      </c>
      <c r="D89" s="96" t="s">
        <v>35</v>
      </c>
      <c r="E89" s="182" t="s">
        <v>34</v>
      </c>
      <c r="F89" s="153">
        <v>56.667</v>
      </c>
      <c r="G89" s="153"/>
      <c r="H89" s="154">
        <f t="shared" si="5"/>
        <v>56.667</v>
      </c>
    </row>
    <row r="100" spans="2:5" ht="21" customHeight="1">
      <c r="B100" s="24"/>
      <c r="C100" s="24"/>
      <c r="D100" s="24"/>
      <c r="E100" s="24"/>
    </row>
    <row r="101" spans="2:5" ht="21" customHeight="1">
      <c r="B101" s="24"/>
      <c r="C101" s="24"/>
      <c r="D101" s="24"/>
      <c r="E101" s="24"/>
    </row>
  </sheetData>
  <sheetProtection/>
  <mergeCells count="8">
    <mergeCell ref="A1:H1"/>
    <mergeCell ref="D2:H2"/>
    <mergeCell ref="A4:A5"/>
    <mergeCell ref="B4:B5"/>
    <mergeCell ref="C4:C5"/>
    <mergeCell ref="D4:D5"/>
    <mergeCell ref="E4:E5"/>
    <mergeCell ref="A3:H3"/>
  </mergeCells>
  <conditionalFormatting sqref="E27:E29 D26 E31:E32 E37 E7:E10 E16">
    <cfRule type="cellIs" priority="33" dxfId="0" operator="equal" stopIfTrue="1">
      <formula>0</formula>
    </cfRule>
    <cfRule type="cellIs" priority="34" dxfId="0" operator="equal" stopIfTrue="1">
      <formula>"#N/A"</formula>
    </cfRule>
  </conditionalFormatting>
  <conditionalFormatting sqref="E26">
    <cfRule type="cellIs" priority="31" dxfId="0" operator="equal" stopIfTrue="1">
      <formula>0</formula>
    </cfRule>
    <cfRule type="cellIs" priority="32" dxfId="0" operator="equal" stopIfTrue="1">
      <formula>"#N/A"</formula>
    </cfRule>
  </conditionalFormatting>
  <conditionalFormatting sqref="E42:E46 E51:E52">
    <cfRule type="cellIs" priority="29" dxfId="0" operator="equal" stopIfTrue="1">
      <formula>0</formula>
    </cfRule>
    <cfRule type="cellIs" priority="30" dxfId="0" operator="equal" stopIfTrue="1">
      <formula>"#N/A"</formula>
    </cfRule>
  </conditionalFormatting>
  <conditionalFormatting sqref="D51">
    <cfRule type="cellIs" priority="27" dxfId="0" operator="equal" stopIfTrue="1">
      <formula>0</formula>
    </cfRule>
    <cfRule type="cellIs" priority="28" dxfId="0" operator="equal" stopIfTrue="1">
      <formula>"#N/A"</formula>
    </cfRule>
  </conditionalFormatting>
  <conditionalFormatting sqref="D23">
    <cfRule type="cellIs" priority="19" dxfId="0" operator="equal" stopIfTrue="1">
      <formula>0</formula>
    </cfRule>
    <cfRule type="cellIs" priority="20" dxfId="0" operator="equal" stopIfTrue="1">
      <formula>"#N/A"</formula>
    </cfRule>
  </conditionalFormatting>
  <conditionalFormatting sqref="E21">
    <cfRule type="cellIs" priority="17" dxfId="0" operator="equal" stopIfTrue="1">
      <formula>0</formula>
    </cfRule>
    <cfRule type="cellIs" priority="18" dxfId="0" operator="equal" stopIfTrue="1">
      <formula>"#N/A"</formula>
    </cfRule>
  </conditionalFormatting>
  <conditionalFormatting sqref="E23">
    <cfRule type="cellIs" priority="15" dxfId="0" operator="equal" stopIfTrue="1">
      <formula>0</formula>
    </cfRule>
    <cfRule type="cellIs" priority="16" dxfId="0" operator="equal" stopIfTrue="1">
      <formula>"#N/A"</formula>
    </cfRule>
  </conditionalFormatting>
  <conditionalFormatting sqref="E71">
    <cfRule type="cellIs" priority="11" dxfId="0" operator="equal" stopIfTrue="1">
      <formula>0</formula>
    </cfRule>
    <cfRule type="cellIs" priority="12" dxfId="0" operator="equal" stopIfTrue="1">
      <formula>"#N/A"</formula>
    </cfRule>
  </conditionalFormatting>
  <conditionalFormatting sqref="E66 E56:E59">
    <cfRule type="cellIs" priority="9" dxfId="0" operator="equal" stopIfTrue="1">
      <formula>0</formula>
    </cfRule>
    <cfRule type="cellIs" priority="10" dxfId="0" operator="equal" stopIfTrue="1">
      <formula>"#N/A"</formula>
    </cfRule>
  </conditionalFormatting>
  <conditionalFormatting sqref="D66">
    <cfRule type="cellIs" priority="7" dxfId="0" operator="equal" stopIfTrue="1">
      <formula>0</formula>
    </cfRule>
    <cfRule type="cellIs" priority="8" dxfId="0" operator="equal" stopIfTrue="1">
      <formula>"#N/A"</formula>
    </cfRule>
  </conditionalFormatting>
  <conditionalFormatting sqref="E80:E87">
    <cfRule type="cellIs" priority="5" dxfId="0" operator="equal" stopIfTrue="1">
      <formula>0</formula>
    </cfRule>
    <cfRule type="cellIs" priority="6" dxfId="0" operator="equal" stopIfTrue="1">
      <formula>"#N/A"</formula>
    </cfRule>
  </conditionalFormatting>
  <conditionalFormatting sqref="E88:E89">
    <cfRule type="cellIs" priority="3" dxfId="0" operator="equal" stopIfTrue="1">
      <formula>0</formula>
    </cfRule>
    <cfRule type="cellIs" priority="4" dxfId="0" operator="equal" stopIfTrue="1">
      <formula>"#N/A"</formula>
    </cfRule>
  </conditionalFormatting>
  <conditionalFormatting sqref="D68">
    <cfRule type="cellIs" priority="1" dxfId="0" operator="equal" stopIfTrue="1">
      <formula>0</formula>
    </cfRule>
    <cfRule type="cellIs" priority="2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6">
      <selection activeCell="A26" sqref="A26:P26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27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4"/>
      <c r="Q1" s="4"/>
      <c r="R1" s="4"/>
    </row>
    <row r="2" spans="1:18" ht="17.25">
      <c r="A2" s="7" t="s">
        <v>103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  <c r="O2" s="5"/>
      <c r="P2" s="4"/>
      <c r="Q2" s="4"/>
      <c r="R2" s="7"/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7"/>
      <c r="J3" s="7"/>
      <c r="K3" s="47"/>
      <c r="P3" s="5"/>
      <c r="R3" s="7"/>
    </row>
    <row r="4" spans="1:18" ht="22.5" customHeight="1">
      <c r="A4" s="5"/>
      <c r="B4" s="5"/>
      <c r="C4" s="34"/>
      <c r="D4" s="5"/>
      <c r="E4" s="5"/>
      <c r="F4" s="5"/>
      <c r="G4" s="5"/>
      <c r="H4" s="5"/>
      <c r="I4" s="7"/>
      <c r="J4" s="7"/>
      <c r="K4" s="47"/>
      <c r="P4" s="5"/>
      <c r="R4" s="7"/>
    </row>
    <row r="5" spans="1:18" ht="21.75" customHeight="1">
      <c r="A5" s="5"/>
      <c r="B5" s="5"/>
      <c r="C5" s="32"/>
      <c r="D5" s="5"/>
      <c r="E5" s="1"/>
      <c r="F5" s="5"/>
      <c r="G5" s="5"/>
      <c r="H5" s="5"/>
      <c r="J5" s="7"/>
      <c r="K5" s="47"/>
      <c r="L5" s="7" t="s">
        <v>9</v>
      </c>
      <c r="M5" s="47" t="s">
        <v>5</v>
      </c>
      <c r="N5" s="24" t="s">
        <v>18</v>
      </c>
      <c r="O5" s="5"/>
      <c r="P5" s="5"/>
      <c r="R5" s="7"/>
    </row>
    <row r="6" spans="1:18" ht="21.75" customHeight="1">
      <c r="A6" s="5"/>
      <c r="B6" s="5"/>
      <c r="C6" s="32"/>
      <c r="D6" s="5"/>
      <c r="E6" s="5"/>
      <c r="F6" s="5"/>
      <c r="G6" s="5"/>
      <c r="H6" s="5"/>
      <c r="J6" s="7"/>
      <c r="K6" s="47"/>
      <c r="L6" s="7" t="s">
        <v>9</v>
      </c>
      <c r="M6" s="47" t="s">
        <v>6</v>
      </c>
      <c r="N6" s="7" t="s">
        <v>198</v>
      </c>
      <c r="O6" s="5"/>
      <c r="P6" s="5"/>
      <c r="R6" s="7"/>
    </row>
    <row r="7" spans="1:18" ht="21.75" customHeight="1" thickBot="1">
      <c r="A7" s="5"/>
      <c r="B7" s="5"/>
      <c r="C7" s="32"/>
      <c r="D7" s="5"/>
      <c r="E7" s="5"/>
      <c r="F7" s="5"/>
      <c r="G7" s="5"/>
      <c r="H7" s="5"/>
      <c r="J7" s="7"/>
      <c r="K7" s="47"/>
      <c r="L7" s="7" t="s">
        <v>9</v>
      </c>
      <c r="M7" s="47" t="s">
        <v>15</v>
      </c>
      <c r="N7" s="7" t="s">
        <v>213</v>
      </c>
      <c r="P7" s="5"/>
      <c r="R7" s="7"/>
    </row>
    <row r="8" spans="1:17" ht="22.5" customHeight="1" thickBot="1">
      <c r="A8" s="297" t="s">
        <v>10</v>
      </c>
      <c r="B8" s="299" t="s">
        <v>1</v>
      </c>
      <c r="C8" s="301" t="s">
        <v>4</v>
      </c>
      <c r="D8" s="303" t="s">
        <v>0</v>
      </c>
      <c r="E8" s="305" t="s">
        <v>2</v>
      </c>
      <c r="F8" s="310" t="s">
        <v>13</v>
      </c>
      <c r="G8" s="311"/>
      <c r="H8" s="311"/>
      <c r="I8" s="311"/>
      <c r="J8" s="311"/>
      <c r="K8" s="311"/>
      <c r="L8" s="311"/>
      <c r="M8" s="311"/>
      <c r="N8" s="312"/>
      <c r="O8" s="319" t="s">
        <v>14</v>
      </c>
      <c r="P8" s="305" t="s">
        <v>8</v>
      </c>
      <c r="Q8" s="308" t="s">
        <v>7</v>
      </c>
    </row>
    <row r="9" spans="1:17" ht="22.5" customHeight="1" thickBot="1">
      <c r="A9" s="298"/>
      <c r="B9" s="300"/>
      <c r="C9" s="302"/>
      <c r="D9" s="304"/>
      <c r="E9" s="306"/>
      <c r="F9" s="8" t="s">
        <v>5</v>
      </c>
      <c r="G9" s="9" t="s">
        <v>7</v>
      </c>
      <c r="H9" s="15" t="s">
        <v>11</v>
      </c>
      <c r="I9" s="8" t="s">
        <v>6</v>
      </c>
      <c r="J9" s="9" t="s">
        <v>7</v>
      </c>
      <c r="K9" s="15" t="s">
        <v>11</v>
      </c>
      <c r="L9" s="9" t="s">
        <v>15</v>
      </c>
      <c r="M9" s="9" t="s">
        <v>7</v>
      </c>
      <c r="N9" s="15" t="s">
        <v>11</v>
      </c>
      <c r="O9" s="320"/>
      <c r="P9" s="306"/>
      <c r="Q9" s="309"/>
    </row>
    <row r="10" spans="1:17" ht="22.5" customHeight="1" thickBot="1">
      <c r="A10" s="23" t="s">
        <v>99</v>
      </c>
      <c r="B10" s="4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2.5" customHeight="1">
      <c r="A11" s="10">
        <v>1</v>
      </c>
      <c r="B11" s="214" t="s">
        <v>95</v>
      </c>
      <c r="C11" s="215" t="s">
        <v>31</v>
      </c>
      <c r="D11" s="214" t="s">
        <v>50</v>
      </c>
      <c r="E11" s="134" t="s">
        <v>51</v>
      </c>
      <c r="F11" s="112">
        <v>206</v>
      </c>
      <c r="G11" s="94">
        <f aca="true" t="shared" si="0" ref="G11:G24">PRODUCT(F11*100/300)</f>
        <v>68.66666666666667</v>
      </c>
      <c r="H11" s="118">
        <v>1</v>
      </c>
      <c r="I11" s="112">
        <v>203</v>
      </c>
      <c r="J11" s="94">
        <f aca="true" t="shared" si="1" ref="J11:J24">PRODUCT(I11*100/300)</f>
        <v>67.66666666666667</v>
      </c>
      <c r="K11" s="124">
        <v>1</v>
      </c>
      <c r="L11" s="121">
        <v>199.5</v>
      </c>
      <c r="M11" s="94">
        <f aca="true" t="shared" si="2" ref="M11:M24">PRODUCT(L11*100/300)</f>
        <v>66.5</v>
      </c>
      <c r="N11" s="113">
        <v>1</v>
      </c>
      <c r="O11" s="109"/>
      <c r="P11" s="95">
        <f aca="true" t="shared" si="3" ref="P11:P24">SUM(F11+I11+L11)</f>
        <v>608.5</v>
      </c>
      <c r="Q11" s="138">
        <f aca="true" t="shared" si="4" ref="Q11:Q24">PRODUCT(P11/3*100/300)</f>
        <v>67.61111111111111</v>
      </c>
    </row>
    <row r="12" spans="1:17" ht="22.5" customHeight="1">
      <c r="A12" s="11">
        <f>SUM(A11,1)</f>
        <v>2</v>
      </c>
      <c r="B12" s="78" t="s">
        <v>177</v>
      </c>
      <c r="C12" s="85" t="s">
        <v>31</v>
      </c>
      <c r="D12" s="78" t="s">
        <v>178</v>
      </c>
      <c r="E12" s="101" t="s">
        <v>179</v>
      </c>
      <c r="F12" s="114">
        <v>205</v>
      </c>
      <c r="G12" s="12">
        <f t="shared" si="0"/>
        <v>68.33333333333333</v>
      </c>
      <c r="H12" s="119">
        <v>2</v>
      </c>
      <c r="I12" s="114">
        <v>202</v>
      </c>
      <c r="J12" s="12">
        <f t="shared" si="1"/>
        <v>67.33333333333333</v>
      </c>
      <c r="K12" s="125">
        <v>2</v>
      </c>
      <c r="L12" s="122">
        <v>199.5</v>
      </c>
      <c r="M12" s="12">
        <f t="shared" si="2"/>
        <v>66.5</v>
      </c>
      <c r="N12" s="115">
        <v>1</v>
      </c>
      <c r="O12" s="110"/>
      <c r="P12" s="13">
        <f t="shared" si="3"/>
        <v>606.5</v>
      </c>
      <c r="Q12" s="139">
        <f t="shared" si="4"/>
        <v>67.38888888888889</v>
      </c>
    </row>
    <row r="13" spans="1:17" ht="22.5" customHeight="1">
      <c r="A13" s="11">
        <f aca="true" t="shared" si="5" ref="A13:A24">SUM(A12,1)</f>
        <v>3</v>
      </c>
      <c r="B13" s="78" t="s">
        <v>170</v>
      </c>
      <c r="C13" s="85" t="s">
        <v>31</v>
      </c>
      <c r="D13" s="78" t="s">
        <v>91</v>
      </c>
      <c r="E13" s="101" t="s">
        <v>171</v>
      </c>
      <c r="F13" s="114">
        <v>202.5</v>
      </c>
      <c r="G13" s="12">
        <f t="shared" si="0"/>
        <v>67.5</v>
      </c>
      <c r="H13" s="119">
        <v>5</v>
      </c>
      <c r="I13" s="114">
        <v>200.5</v>
      </c>
      <c r="J13" s="12">
        <f t="shared" si="1"/>
        <v>66.83333333333333</v>
      </c>
      <c r="K13" s="125">
        <v>3</v>
      </c>
      <c r="L13" s="122">
        <v>196</v>
      </c>
      <c r="M13" s="12">
        <f t="shared" si="2"/>
        <v>65.33333333333333</v>
      </c>
      <c r="N13" s="115">
        <v>3</v>
      </c>
      <c r="O13" s="110"/>
      <c r="P13" s="13">
        <f t="shared" si="3"/>
        <v>599</v>
      </c>
      <c r="Q13" s="139">
        <f t="shared" si="4"/>
        <v>66.55555555555554</v>
      </c>
    </row>
    <row r="14" spans="1:17" ht="22.5" customHeight="1">
      <c r="A14" s="11">
        <f t="shared" si="5"/>
        <v>4</v>
      </c>
      <c r="B14" s="86" t="s">
        <v>172</v>
      </c>
      <c r="C14" s="87" t="s">
        <v>31</v>
      </c>
      <c r="D14" s="86" t="s">
        <v>173</v>
      </c>
      <c r="E14" s="219" t="s">
        <v>174</v>
      </c>
      <c r="F14" s="114">
        <v>200</v>
      </c>
      <c r="G14" s="12">
        <f t="shared" si="0"/>
        <v>66.66666666666667</v>
      </c>
      <c r="H14" s="119">
        <v>7</v>
      </c>
      <c r="I14" s="114">
        <v>197.5</v>
      </c>
      <c r="J14" s="12">
        <f t="shared" si="1"/>
        <v>65.83333333333333</v>
      </c>
      <c r="K14" s="125">
        <v>4</v>
      </c>
      <c r="L14" s="122">
        <v>191</v>
      </c>
      <c r="M14" s="12">
        <f t="shared" si="2"/>
        <v>63.666666666666664</v>
      </c>
      <c r="N14" s="115">
        <v>4</v>
      </c>
      <c r="O14" s="110"/>
      <c r="P14" s="13">
        <f t="shared" si="3"/>
        <v>588.5</v>
      </c>
      <c r="Q14" s="139">
        <f t="shared" si="4"/>
        <v>65.38888888888889</v>
      </c>
    </row>
    <row r="15" spans="1:17" ht="22.5" customHeight="1">
      <c r="A15" s="11">
        <f t="shared" si="5"/>
        <v>5</v>
      </c>
      <c r="B15" s="84" t="s">
        <v>183</v>
      </c>
      <c r="C15" s="85" t="s">
        <v>31</v>
      </c>
      <c r="D15" s="84" t="s">
        <v>184</v>
      </c>
      <c r="E15" s="218" t="s">
        <v>185</v>
      </c>
      <c r="F15" s="114">
        <v>205</v>
      </c>
      <c r="G15" s="12">
        <f t="shared" si="0"/>
        <v>68.33333333333333</v>
      </c>
      <c r="H15" s="119">
        <v>2</v>
      </c>
      <c r="I15" s="114">
        <v>197</v>
      </c>
      <c r="J15" s="12">
        <f t="shared" si="1"/>
        <v>65.66666666666667</v>
      </c>
      <c r="K15" s="125">
        <v>5</v>
      </c>
      <c r="L15" s="122">
        <v>176</v>
      </c>
      <c r="M15" s="12">
        <f t="shared" si="2"/>
        <v>58.666666666666664</v>
      </c>
      <c r="N15" s="115">
        <v>8</v>
      </c>
      <c r="O15" s="110"/>
      <c r="P15" s="13">
        <f t="shared" si="3"/>
        <v>578</v>
      </c>
      <c r="Q15" s="139">
        <f t="shared" si="4"/>
        <v>64.22222222222221</v>
      </c>
    </row>
    <row r="16" spans="1:17" ht="22.5" customHeight="1">
      <c r="A16" s="11">
        <f t="shared" si="5"/>
        <v>6</v>
      </c>
      <c r="B16" s="84" t="s">
        <v>168</v>
      </c>
      <c r="C16" s="85" t="s">
        <v>31</v>
      </c>
      <c r="D16" s="84" t="s">
        <v>169</v>
      </c>
      <c r="E16" s="218" t="s">
        <v>94</v>
      </c>
      <c r="F16" s="114">
        <v>194</v>
      </c>
      <c r="G16" s="12">
        <f t="shared" si="0"/>
        <v>64.66666666666667</v>
      </c>
      <c r="H16" s="119">
        <v>9</v>
      </c>
      <c r="I16" s="114">
        <v>194</v>
      </c>
      <c r="J16" s="12">
        <f t="shared" si="1"/>
        <v>64.66666666666667</v>
      </c>
      <c r="K16" s="125">
        <v>7</v>
      </c>
      <c r="L16" s="122">
        <v>185</v>
      </c>
      <c r="M16" s="12">
        <f t="shared" si="2"/>
        <v>61.666666666666664</v>
      </c>
      <c r="N16" s="115">
        <v>5</v>
      </c>
      <c r="O16" s="110"/>
      <c r="P16" s="13">
        <f t="shared" si="3"/>
        <v>573</v>
      </c>
      <c r="Q16" s="139">
        <f t="shared" si="4"/>
        <v>63.666666666666664</v>
      </c>
    </row>
    <row r="17" spans="1:17" ht="22.5" customHeight="1">
      <c r="A17" s="11">
        <f t="shared" si="5"/>
        <v>7</v>
      </c>
      <c r="B17" s="84" t="s">
        <v>186</v>
      </c>
      <c r="C17" s="85" t="s">
        <v>31</v>
      </c>
      <c r="D17" s="84" t="s">
        <v>187</v>
      </c>
      <c r="E17" s="218" t="s">
        <v>188</v>
      </c>
      <c r="F17" s="114">
        <v>200.5</v>
      </c>
      <c r="G17" s="12">
        <f t="shared" si="0"/>
        <v>66.83333333333333</v>
      </c>
      <c r="H17" s="119">
        <v>6</v>
      </c>
      <c r="I17" s="114">
        <v>196.5</v>
      </c>
      <c r="J17" s="12">
        <f t="shared" si="1"/>
        <v>65.5</v>
      </c>
      <c r="K17" s="125">
        <v>6</v>
      </c>
      <c r="L17" s="122">
        <v>175.5</v>
      </c>
      <c r="M17" s="12">
        <f t="shared" si="2"/>
        <v>58.5</v>
      </c>
      <c r="N17" s="115">
        <v>9</v>
      </c>
      <c r="O17" s="110"/>
      <c r="P17" s="13">
        <f t="shared" si="3"/>
        <v>572.5</v>
      </c>
      <c r="Q17" s="139">
        <f t="shared" si="4"/>
        <v>63.61111111111112</v>
      </c>
    </row>
    <row r="18" spans="1:19" ht="22.5" customHeight="1">
      <c r="A18" s="11">
        <f t="shared" si="5"/>
        <v>8</v>
      </c>
      <c r="B18" s="78" t="s">
        <v>88</v>
      </c>
      <c r="C18" s="85" t="s">
        <v>31</v>
      </c>
      <c r="D18" s="78" t="s">
        <v>89</v>
      </c>
      <c r="E18" s="101" t="s">
        <v>90</v>
      </c>
      <c r="F18" s="114">
        <v>203.5</v>
      </c>
      <c r="G18" s="12">
        <f t="shared" si="0"/>
        <v>67.83333333333333</v>
      </c>
      <c r="H18" s="119">
        <v>4</v>
      </c>
      <c r="I18" s="114">
        <v>193.5</v>
      </c>
      <c r="J18" s="12">
        <f t="shared" si="1"/>
        <v>64.5</v>
      </c>
      <c r="K18" s="125">
        <v>8</v>
      </c>
      <c r="L18" s="122">
        <v>175.5</v>
      </c>
      <c r="M18" s="12">
        <f t="shared" si="2"/>
        <v>58.5</v>
      </c>
      <c r="N18" s="115">
        <v>9</v>
      </c>
      <c r="O18" s="110"/>
      <c r="P18" s="13">
        <f t="shared" si="3"/>
        <v>572.5</v>
      </c>
      <c r="Q18" s="139">
        <f t="shared" si="4"/>
        <v>63.61111111111112</v>
      </c>
      <c r="R18" s="1"/>
      <c r="S18" s="1"/>
    </row>
    <row r="19" spans="1:17" ht="22.5" customHeight="1">
      <c r="A19" s="11">
        <f t="shared" si="5"/>
        <v>9</v>
      </c>
      <c r="B19" s="88" t="s">
        <v>180</v>
      </c>
      <c r="C19" s="85" t="s">
        <v>31</v>
      </c>
      <c r="D19" s="88" t="s">
        <v>181</v>
      </c>
      <c r="E19" s="220" t="s">
        <v>182</v>
      </c>
      <c r="F19" s="114">
        <v>195</v>
      </c>
      <c r="G19" s="12">
        <f t="shared" si="0"/>
        <v>65</v>
      </c>
      <c r="H19" s="119">
        <v>8</v>
      </c>
      <c r="I19" s="114">
        <v>185.5</v>
      </c>
      <c r="J19" s="12">
        <f t="shared" si="1"/>
        <v>61.833333333333336</v>
      </c>
      <c r="K19" s="125">
        <v>10</v>
      </c>
      <c r="L19" s="122">
        <v>174</v>
      </c>
      <c r="M19" s="12">
        <f t="shared" si="2"/>
        <v>58</v>
      </c>
      <c r="N19" s="115">
        <v>11</v>
      </c>
      <c r="O19" s="110"/>
      <c r="P19" s="13">
        <f t="shared" si="3"/>
        <v>554.5</v>
      </c>
      <c r="Q19" s="139">
        <f t="shared" si="4"/>
        <v>61.61111111111112</v>
      </c>
    </row>
    <row r="20" spans="1:17" ht="27" customHeight="1">
      <c r="A20" s="11">
        <f t="shared" si="5"/>
        <v>10</v>
      </c>
      <c r="B20" s="81" t="s">
        <v>24</v>
      </c>
      <c r="C20" s="71" t="s">
        <v>25</v>
      </c>
      <c r="D20" s="81" t="s">
        <v>26</v>
      </c>
      <c r="E20" s="212" t="s">
        <v>167</v>
      </c>
      <c r="F20" s="114">
        <v>192</v>
      </c>
      <c r="G20" s="12">
        <f t="shared" si="0"/>
        <v>64</v>
      </c>
      <c r="H20" s="119">
        <v>10</v>
      </c>
      <c r="I20" s="114">
        <v>177.5</v>
      </c>
      <c r="J20" s="12">
        <f t="shared" si="1"/>
        <v>59.166666666666664</v>
      </c>
      <c r="K20" s="125">
        <v>14</v>
      </c>
      <c r="L20" s="122">
        <v>181.5</v>
      </c>
      <c r="M20" s="12">
        <f t="shared" si="2"/>
        <v>60.5</v>
      </c>
      <c r="N20" s="115">
        <v>6</v>
      </c>
      <c r="O20" s="110"/>
      <c r="P20" s="13">
        <f t="shared" si="3"/>
        <v>551</v>
      </c>
      <c r="Q20" s="139">
        <f t="shared" si="4"/>
        <v>61.222222222222214</v>
      </c>
    </row>
    <row r="21" spans="1:17" ht="22.5" customHeight="1">
      <c r="A21" s="11">
        <f t="shared" si="5"/>
        <v>11</v>
      </c>
      <c r="B21" s="81" t="s">
        <v>175</v>
      </c>
      <c r="C21" s="71" t="s">
        <v>25</v>
      </c>
      <c r="D21" s="81" t="s">
        <v>176</v>
      </c>
      <c r="E21" s="221" t="s">
        <v>175</v>
      </c>
      <c r="F21" s="114">
        <v>178</v>
      </c>
      <c r="G21" s="12">
        <f t="shared" si="0"/>
        <v>59.333333333333336</v>
      </c>
      <c r="H21" s="119">
        <v>14</v>
      </c>
      <c r="I21" s="114">
        <v>185</v>
      </c>
      <c r="J21" s="12">
        <f t="shared" si="1"/>
        <v>61.666666666666664</v>
      </c>
      <c r="K21" s="125">
        <v>11</v>
      </c>
      <c r="L21" s="122">
        <v>181</v>
      </c>
      <c r="M21" s="12">
        <f t="shared" si="2"/>
        <v>60.333333333333336</v>
      </c>
      <c r="N21" s="115">
        <v>7</v>
      </c>
      <c r="O21" s="110"/>
      <c r="P21" s="13">
        <f t="shared" si="3"/>
        <v>544</v>
      </c>
      <c r="Q21" s="139">
        <f t="shared" si="4"/>
        <v>60.44444444444445</v>
      </c>
    </row>
    <row r="22" spans="1:17" ht="29.25" customHeight="1">
      <c r="A22" s="11">
        <f t="shared" si="5"/>
        <v>12</v>
      </c>
      <c r="B22" s="81" t="s">
        <v>229</v>
      </c>
      <c r="C22" s="85" t="s">
        <v>31</v>
      </c>
      <c r="D22" s="78" t="s">
        <v>230</v>
      </c>
      <c r="E22" s="290" t="s">
        <v>229</v>
      </c>
      <c r="F22" s="114">
        <v>186</v>
      </c>
      <c r="G22" s="12">
        <f t="shared" si="0"/>
        <v>62</v>
      </c>
      <c r="H22" s="119">
        <v>11</v>
      </c>
      <c r="I22" s="114">
        <v>186.5</v>
      </c>
      <c r="J22" s="12">
        <f t="shared" si="1"/>
        <v>62.166666666666664</v>
      </c>
      <c r="K22" s="125">
        <v>9</v>
      </c>
      <c r="L22" s="122">
        <v>160</v>
      </c>
      <c r="M22" s="12">
        <f t="shared" si="2"/>
        <v>53.333333333333336</v>
      </c>
      <c r="N22" s="115">
        <v>13</v>
      </c>
      <c r="O22" s="110"/>
      <c r="P22" s="13">
        <f t="shared" si="3"/>
        <v>532.5</v>
      </c>
      <c r="Q22" s="139">
        <f t="shared" si="4"/>
        <v>59.166666666666664</v>
      </c>
    </row>
    <row r="23" spans="1:17" ht="22.5" customHeight="1">
      <c r="A23" s="11">
        <f t="shared" si="5"/>
        <v>13</v>
      </c>
      <c r="B23" s="78" t="s">
        <v>227</v>
      </c>
      <c r="C23" s="85" t="s">
        <v>31</v>
      </c>
      <c r="D23" s="78" t="s">
        <v>228</v>
      </c>
      <c r="E23" s="292" t="s">
        <v>227</v>
      </c>
      <c r="F23" s="114">
        <v>181.5</v>
      </c>
      <c r="G23" s="12">
        <f t="shared" si="0"/>
        <v>60.5</v>
      </c>
      <c r="H23" s="119">
        <v>13</v>
      </c>
      <c r="I23" s="114">
        <v>184.5</v>
      </c>
      <c r="J23" s="12">
        <f t="shared" si="1"/>
        <v>61.5</v>
      </c>
      <c r="K23" s="125">
        <v>12</v>
      </c>
      <c r="L23" s="122">
        <v>161.5</v>
      </c>
      <c r="M23" s="12">
        <f t="shared" si="2"/>
        <v>53.833333333333336</v>
      </c>
      <c r="N23" s="115">
        <v>12</v>
      </c>
      <c r="O23" s="110"/>
      <c r="P23" s="13">
        <f t="shared" si="3"/>
        <v>527.5</v>
      </c>
      <c r="Q23" s="139">
        <f t="shared" si="4"/>
        <v>58.61111111111112</v>
      </c>
    </row>
    <row r="24" spans="1:17" ht="22.5" customHeight="1" thickBot="1">
      <c r="A24" s="28">
        <f t="shared" si="5"/>
        <v>14</v>
      </c>
      <c r="B24" s="293" t="s">
        <v>92</v>
      </c>
      <c r="C24" s="217" t="s">
        <v>31</v>
      </c>
      <c r="D24" s="293" t="s">
        <v>93</v>
      </c>
      <c r="E24" s="294" t="s">
        <v>94</v>
      </c>
      <c r="F24" s="116">
        <v>184</v>
      </c>
      <c r="G24" s="98">
        <f t="shared" si="0"/>
        <v>61.333333333333336</v>
      </c>
      <c r="H24" s="120">
        <v>12</v>
      </c>
      <c r="I24" s="116">
        <v>179.5</v>
      </c>
      <c r="J24" s="98">
        <f t="shared" si="1"/>
        <v>59.833333333333336</v>
      </c>
      <c r="K24" s="126">
        <v>13</v>
      </c>
      <c r="L24" s="123">
        <v>159.5</v>
      </c>
      <c r="M24" s="98">
        <f t="shared" si="2"/>
        <v>53.166666666666664</v>
      </c>
      <c r="N24" s="117">
        <v>14</v>
      </c>
      <c r="O24" s="111"/>
      <c r="P24" s="99">
        <f t="shared" si="3"/>
        <v>523</v>
      </c>
      <c r="Q24" s="140">
        <f t="shared" si="4"/>
        <v>58.11111111111112</v>
      </c>
    </row>
    <row r="25" spans="1:18" ht="22.5" customHeight="1">
      <c r="A25" s="225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</row>
    <row r="26" spans="1:18" ht="22.5" customHeight="1">
      <c r="A26" s="24" t="s">
        <v>207</v>
      </c>
      <c r="B26" s="1"/>
      <c r="C26" s="34"/>
      <c r="D26" s="1"/>
      <c r="E26" s="1"/>
      <c r="F26" s="1"/>
      <c r="G26" s="1"/>
      <c r="H26" s="1"/>
      <c r="I26" s="24" t="s">
        <v>16</v>
      </c>
      <c r="J26" s="1"/>
      <c r="K26" s="1"/>
      <c r="L26" s="1"/>
      <c r="M26" s="1"/>
      <c r="N26" s="1"/>
      <c r="O26" s="1"/>
      <c r="P26" s="1"/>
      <c r="Q26" s="226"/>
      <c r="R26" s="226"/>
    </row>
    <row r="27" ht="22.5" customHeight="1">
      <c r="Q27" s="1"/>
    </row>
    <row r="28" spans="1:17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ht="22.5" customHeight="1">
      <c r="H29" s="4"/>
    </row>
    <row r="30" spans="7:8" ht="22.5" customHeight="1">
      <c r="G30" s="4"/>
      <c r="H30" s="4"/>
    </row>
    <row r="31" spans="7:8" ht="22.5" customHeight="1">
      <c r="G31" s="4"/>
      <c r="H31" s="4"/>
    </row>
    <row r="32" spans="7:8" ht="22.5" customHeight="1">
      <c r="G32" s="4"/>
      <c r="H32" s="4"/>
    </row>
    <row r="33" spans="7:8" ht="22.5" customHeight="1">
      <c r="G33" s="4"/>
      <c r="H33" s="4"/>
    </row>
    <row r="34" spans="7:8" ht="22.5" customHeight="1">
      <c r="G34" s="4"/>
      <c r="H34" s="4"/>
    </row>
    <row r="35" spans="6:10" ht="13.5">
      <c r="F35" s="4"/>
      <c r="G35" s="4"/>
      <c r="I35" s="4"/>
      <c r="J35" s="4"/>
    </row>
    <row r="36" spans="6:10" ht="13.5">
      <c r="F36" s="4"/>
      <c r="G36" s="4"/>
      <c r="I36" s="4"/>
      <c r="J36" s="4"/>
    </row>
    <row r="37" spans="6:10" ht="13.5">
      <c r="F37" s="4"/>
      <c r="G37" s="4"/>
      <c r="H37" s="4"/>
      <c r="I37" s="4"/>
      <c r="J37" s="4"/>
    </row>
    <row r="38" spans="7:10" ht="13.5">
      <c r="G38" s="4"/>
      <c r="H38" s="4"/>
      <c r="I38" s="4"/>
      <c r="J38" s="4"/>
    </row>
    <row r="39" spans="7:10" ht="13.5">
      <c r="G39" s="4"/>
      <c r="H39" s="4"/>
      <c r="I39" s="4"/>
      <c r="J39" s="4"/>
    </row>
    <row r="40" spans="7:10" ht="13.5">
      <c r="G40" s="4"/>
      <c r="H40" s="4"/>
      <c r="I40" s="4"/>
      <c r="J40" s="4"/>
    </row>
    <row r="41" spans="7:10" ht="13.5">
      <c r="G41" s="4"/>
      <c r="H41" s="4"/>
      <c r="I41" s="4"/>
      <c r="J41" s="4"/>
    </row>
    <row r="42" spans="7:10" ht="13.5">
      <c r="G42" s="4"/>
      <c r="H42" s="4"/>
      <c r="I42" s="4"/>
      <c r="J42" s="4"/>
    </row>
    <row r="43" spans="7:10" ht="13.5">
      <c r="G43" s="4"/>
      <c r="H43" s="4"/>
      <c r="I43" s="4"/>
      <c r="J43" s="4"/>
    </row>
    <row r="44" spans="7:10" ht="13.5">
      <c r="G44" s="4"/>
      <c r="H44" s="4"/>
      <c r="I44" s="4"/>
      <c r="J44" s="4"/>
    </row>
    <row r="45" spans="7:10" ht="13.5">
      <c r="G45" s="4"/>
      <c r="H45" s="4"/>
      <c r="I45" s="4"/>
      <c r="J45" s="4"/>
    </row>
    <row r="46" spans="7:10" ht="13.5">
      <c r="G46" s="4"/>
      <c r="H46" s="4"/>
      <c r="I46" s="4"/>
      <c r="J46" s="4"/>
    </row>
    <row r="47" spans="7:10" ht="13.5">
      <c r="G47" s="4"/>
      <c r="H47" s="4"/>
      <c r="I47" s="4"/>
      <c r="J47" s="4"/>
    </row>
    <row r="48" spans="7:10" ht="13.5">
      <c r="G48" s="4"/>
      <c r="H48" s="4"/>
      <c r="I48" s="4"/>
      <c r="J48" s="4"/>
    </row>
  </sheetData>
  <sheetProtection/>
  <mergeCells count="11">
    <mergeCell ref="F8:N8"/>
    <mergeCell ref="O8:O9"/>
    <mergeCell ref="P8:P9"/>
    <mergeCell ref="Q8:Q9"/>
    <mergeCell ref="A1:N1"/>
    <mergeCell ref="D2:H2"/>
    <mergeCell ref="A8:A9"/>
    <mergeCell ref="B8:B9"/>
    <mergeCell ref="C8:C9"/>
    <mergeCell ref="D8:D9"/>
    <mergeCell ref="E8:E9"/>
  </mergeCells>
  <conditionalFormatting sqref="E21 E11:E14">
    <cfRule type="cellIs" priority="7" dxfId="0" operator="equal" stopIfTrue="1">
      <formula>0</formula>
    </cfRule>
    <cfRule type="cellIs" priority="8" dxfId="0" operator="equal" stopIfTrue="1">
      <formula>"#N/A"</formula>
    </cfRule>
  </conditionalFormatting>
  <conditionalFormatting sqref="D21">
    <cfRule type="cellIs" priority="5" dxfId="0" operator="equal" stopIfTrue="1">
      <formula>0</formula>
    </cfRule>
    <cfRule type="cellIs" priority="6" dxfId="0" operator="equal" stopIfTrue="1">
      <formula>"#N/A"</formula>
    </cfRule>
  </conditionalFormatting>
  <conditionalFormatting sqref="D23">
    <cfRule type="cellIs" priority="3" dxfId="0" operator="equal" stopIfTrue="1">
      <formula>0</formula>
    </cfRule>
    <cfRule type="cellIs" priority="4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24" sqref="A24:Q24"/>
    </sheetView>
  </sheetViews>
  <sheetFormatPr defaultColWidth="9.140625" defaultRowHeight="12.75"/>
  <cols>
    <col min="1" max="1" width="6.57421875" style="1" customWidth="1"/>
    <col min="2" max="2" width="20.8515625" style="1" customWidth="1"/>
    <col min="3" max="3" width="7.00390625" style="34" customWidth="1"/>
    <col min="4" max="4" width="12.8515625" style="1" customWidth="1"/>
    <col min="5" max="5" width="21.7109375" style="1" customWidth="1"/>
    <col min="6" max="7" width="7.7109375" style="1" customWidth="1"/>
    <col min="8" max="8" width="6.421875" style="1" customWidth="1"/>
    <col min="9" max="10" width="7.7109375" style="1" customWidth="1"/>
    <col min="11" max="11" width="6.28125" style="1" customWidth="1"/>
    <col min="12" max="13" width="7.7109375" style="1" customWidth="1"/>
    <col min="14" max="14" width="6.421875" style="1" customWidth="1"/>
    <col min="15" max="15" width="7.7109375" style="1" customWidth="1"/>
    <col min="16" max="16" width="9.00390625" style="1" customWidth="1"/>
    <col min="17" max="17" width="11.140625" style="1" customWidth="1"/>
    <col min="18" max="18" width="6.421875" style="1" customWidth="1"/>
    <col min="19" max="16384" width="9.140625" style="1" customWidth="1"/>
  </cols>
  <sheetData>
    <row r="1" spans="1:17" ht="22.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4"/>
      <c r="Q1" s="4"/>
    </row>
    <row r="2" spans="1:17" ht="22.5" customHeight="1">
      <c r="A2" s="7" t="s">
        <v>104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  <c r="O2" s="5"/>
      <c r="P2" s="4"/>
      <c r="Q2" s="37"/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7"/>
      <c r="N3" s="5"/>
      <c r="Q3" s="24"/>
      <c r="R3" s="5"/>
    </row>
    <row r="4" spans="1:18" ht="22.5" customHeight="1">
      <c r="A4" s="5"/>
      <c r="B4" s="5"/>
      <c r="D4" s="5"/>
      <c r="E4" s="5"/>
      <c r="F4" s="5"/>
      <c r="G4" s="5"/>
      <c r="H4" s="5"/>
      <c r="I4" s="7"/>
      <c r="L4" s="7" t="s">
        <v>9</v>
      </c>
      <c r="M4" s="47" t="s">
        <v>5</v>
      </c>
      <c r="N4" s="24" t="s">
        <v>17</v>
      </c>
      <c r="Q4" s="24"/>
      <c r="R4" s="5"/>
    </row>
    <row r="5" spans="1:18" ht="22.5" customHeight="1">
      <c r="A5" s="5"/>
      <c r="B5" s="5"/>
      <c r="C5" s="32"/>
      <c r="D5" s="5"/>
      <c r="F5" s="5"/>
      <c r="G5" s="5"/>
      <c r="H5" s="5"/>
      <c r="I5" s="7"/>
      <c r="L5" s="7" t="s">
        <v>9</v>
      </c>
      <c r="M5" s="47" t="s">
        <v>6</v>
      </c>
      <c r="N5" s="24" t="s">
        <v>110</v>
      </c>
      <c r="Q5" s="24"/>
      <c r="R5" s="5"/>
    </row>
    <row r="6" spans="1:18" ht="22.5" customHeight="1">
      <c r="A6" s="5"/>
      <c r="B6" s="5"/>
      <c r="C6" s="32"/>
      <c r="D6" s="5"/>
      <c r="E6" s="5"/>
      <c r="F6" s="5"/>
      <c r="G6" s="5"/>
      <c r="H6" s="5"/>
      <c r="I6" s="7"/>
      <c r="L6" s="7" t="s">
        <v>9</v>
      </c>
      <c r="M6" s="47" t="s">
        <v>3</v>
      </c>
      <c r="N6" s="7" t="s">
        <v>210</v>
      </c>
      <c r="Q6" s="24"/>
      <c r="R6" s="5"/>
    </row>
    <row r="7" spans="1:18" ht="22.5" customHeight="1" thickBot="1">
      <c r="A7" s="5"/>
      <c r="B7" s="5"/>
      <c r="C7" s="32"/>
      <c r="D7" s="5"/>
      <c r="E7" s="5"/>
      <c r="F7" s="5"/>
      <c r="G7" s="5"/>
      <c r="H7" s="5"/>
      <c r="I7" s="7"/>
      <c r="N7" s="5"/>
      <c r="O7" s="7"/>
      <c r="P7" s="47"/>
      <c r="Q7" s="24"/>
      <c r="R7" s="5"/>
    </row>
    <row r="8" spans="1:17" ht="22.5" customHeight="1" thickBot="1">
      <c r="A8" s="297" t="s">
        <v>10</v>
      </c>
      <c r="B8" s="299" t="s">
        <v>1</v>
      </c>
      <c r="C8" s="313" t="s">
        <v>4</v>
      </c>
      <c r="D8" s="303" t="s">
        <v>0</v>
      </c>
      <c r="E8" s="305" t="s">
        <v>2</v>
      </c>
      <c r="F8" s="310" t="s">
        <v>13</v>
      </c>
      <c r="G8" s="311"/>
      <c r="H8" s="311"/>
      <c r="I8" s="311"/>
      <c r="J8" s="311"/>
      <c r="K8" s="311"/>
      <c r="L8" s="311"/>
      <c r="M8" s="311"/>
      <c r="N8" s="311"/>
      <c r="O8" s="51"/>
      <c r="P8" s="317" t="s">
        <v>8</v>
      </c>
      <c r="Q8" s="308" t="s">
        <v>7</v>
      </c>
    </row>
    <row r="9" spans="1:17" ht="22.5" customHeight="1" thickBot="1">
      <c r="A9" s="298"/>
      <c r="B9" s="300"/>
      <c r="C9" s="314"/>
      <c r="D9" s="304"/>
      <c r="E9" s="306"/>
      <c r="F9" s="8" t="s">
        <v>5</v>
      </c>
      <c r="G9" s="9" t="s">
        <v>7</v>
      </c>
      <c r="H9" s="15" t="s">
        <v>11</v>
      </c>
      <c r="I9" s="8" t="s">
        <v>6</v>
      </c>
      <c r="J9" s="9" t="s">
        <v>7</v>
      </c>
      <c r="K9" s="15" t="s">
        <v>11</v>
      </c>
      <c r="L9" s="9" t="s">
        <v>3</v>
      </c>
      <c r="M9" s="9" t="s">
        <v>7</v>
      </c>
      <c r="N9" s="50" t="s">
        <v>11</v>
      </c>
      <c r="O9" s="52" t="s">
        <v>14</v>
      </c>
      <c r="P9" s="318"/>
      <c r="Q9" s="309"/>
    </row>
    <row r="10" spans="1:17" ht="22.5" customHeight="1" thickBot="1">
      <c r="A10" s="23" t="s">
        <v>111</v>
      </c>
      <c r="B10" s="4"/>
      <c r="C10" s="3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2.5" customHeight="1">
      <c r="A11" s="10">
        <v>1</v>
      </c>
      <c r="B11" s="222" t="s">
        <v>56</v>
      </c>
      <c r="C11" s="215" t="s">
        <v>31</v>
      </c>
      <c r="D11" s="222" t="s">
        <v>189</v>
      </c>
      <c r="E11" s="223" t="s">
        <v>190</v>
      </c>
      <c r="F11" s="112">
        <v>235.5</v>
      </c>
      <c r="G11" s="94">
        <f aca="true" t="shared" si="0" ref="G11:G22">PRODUCT(F11*100/340)</f>
        <v>69.26470588235294</v>
      </c>
      <c r="H11" s="118">
        <v>1</v>
      </c>
      <c r="I11" s="112">
        <v>230.5</v>
      </c>
      <c r="J11" s="94">
        <f aca="true" t="shared" si="1" ref="J11:J22">PRODUCT(I11*100/340)</f>
        <v>67.79411764705883</v>
      </c>
      <c r="K11" s="124">
        <v>2</v>
      </c>
      <c r="L11" s="121">
        <v>225.5</v>
      </c>
      <c r="M11" s="94">
        <f aca="true" t="shared" si="2" ref="M11:M22">PRODUCT(L11*100/340)</f>
        <v>66.32352941176471</v>
      </c>
      <c r="N11" s="113">
        <v>1</v>
      </c>
      <c r="O11" s="109"/>
      <c r="P11" s="95">
        <f aca="true" t="shared" si="3" ref="P11:P22">SUM(F11+I11+L11)</f>
        <v>691.5</v>
      </c>
      <c r="Q11" s="138">
        <f aca="true" t="shared" si="4" ref="Q11:Q22">PRODUCT(P11/3*100/340)</f>
        <v>67.79411764705883</v>
      </c>
    </row>
    <row r="12" spans="1:17" ht="22.5" customHeight="1">
      <c r="A12" s="11">
        <f>SUM(A11,1)</f>
        <v>2</v>
      </c>
      <c r="B12" s="78" t="s">
        <v>36</v>
      </c>
      <c r="C12" s="85" t="s">
        <v>31</v>
      </c>
      <c r="D12" s="83" t="s">
        <v>37</v>
      </c>
      <c r="E12" s="101" t="s">
        <v>38</v>
      </c>
      <c r="F12" s="114">
        <v>230.5</v>
      </c>
      <c r="G12" s="12">
        <f t="shared" si="0"/>
        <v>67.79411764705883</v>
      </c>
      <c r="H12" s="119">
        <v>2</v>
      </c>
      <c r="I12" s="114">
        <v>231.5</v>
      </c>
      <c r="J12" s="12">
        <f t="shared" si="1"/>
        <v>68.08823529411765</v>
      </c>
      <c r="K12" s="125">
        <v>1</v>
      </c>
      <c r="L12" s="122">
        <v>220.5</v>
      </c>
      <c r="M12" s="12">
        <f t="shared" si="2"/>
        <v>64.8529411764706</v>
      </c>
      <c r="N12" s="115">
        <v>5</v>
      </c>
      <c r="O12" s="110"/>
      <c r="P12" s="13">
        <f t="shared" si="3"/>
        <v>682.5</v>
      </c>
      <c r="Q12" s="139">
        <f t="shared" si="4"/>
        <v>66.91176470588235</v>
      </c>
    </row>
    <row r="13" spans="1:17" ht="22.5" customHeight="1">
      <c r="A13" s="11">
        <f aca="true" t="shared" si="5" ref="A13:A22">SUM(A12,1)</f>
        <v>3</v>
      </c>
      <c r="B13" s="84" t="s">
        <v>194</v>
      </c>
      <c r="C13" s="85" t="s">
        <v>31</v>
      </c>
      <c r="D13" s="84" t="s">
        <v>39</v>
      </c>
      <c r="E13" s="218" t="s">
        <v>40</v>
      </c>
      <c r="F13" s="114">
        <v>230.5</v>
      </c>
      <c r="G13" s="12">
        <f t="shared" si="0"/>
        <v>67.79411764705883</v>
      </c>
      <c r="H13" s="119">
        <v>2</v>
      </c>
      <c r="I13" s="114">
        <v>228.5</v>
      </c>
      <c r="J13" s="12">
        <f t="shared" si="1"/>
        <v>67.20588235294117</v>
      </c>
      <c r="K13" s="125">
        <v>3</v>
      </c>
      <c r="L13" s="122">
        <v>215</v>
      </c>
      <c r="M13" s="12">
        <f t="shared" si="2"/>
        <v>63.23529411764706</v>
      </c>
      <c r="N13" s="115">
        <v>7</v>
      </c>
      <c r="O13" s="110"/>
      <c r="P13" s="13">
        <f t="shared" si="3"/>
        <v>674</v>
      </c>
      <c r="Q13" s="139">
        <f t="shared" si="4"/>
        <v>66.07843137254902</v>
      </c>
    </row>
    <row r="14" spans="1:17" ht="22.5" customHeight="1">
      <c r="A14" s="11">
        <f t="shared" si="5"/>
        <v>4</v>
      </c>
      <c r="B14" s="84" t="s">
        <v>192</v>
      </c>
      <c r="C14" s="85" t="s">
        <v>31</v>
      </c>
      <c r="D14" s="84" t="s">
        <v>193</v>
      </c>
      <c r="E14" s="218" t="s">
        <v>40</v>
      </c>
      <c r="F14" s="114">
        <v>225</v>
      </c>
      <c r="G14" s="12">
        <f t="shared" si="0"/>
        <v>66.17647058823529</v>
      </c>
      <c r="H14" s="119">
        <v>4</v>
      </c>
      <c r="I14" s="114">
        <v>226.5</v>
      </c>
      <c r="J14" s="12">
        <f t="shared" si="1"/>
        <v>66.61764705882354</v>
      </c>
      <c r="K14" s="125">
        <v>4</v>
      </c>
      <c r="L14" s="122">
        <v>222</v>
      </c>
      <c r="M14" s="12">
        <f t="shared" si="2"/>
        <v>65.29411764705883</v>
      </c>
      <c r="N14" s="115">
        <v>3</v>
      </c>
      <c r="O14" s="110"/>
      <c r="P14" s="13">
        <f t="shared" si="3"/>
        <v>673.5</v>
      </c>
      <c r="Q14" s="139">
        <f t="shared" si="4"/>
        <v>66.02941176470588</v>
      </c>
    </row>
    <row r="15" spans="1:17" ht="30" customHeight="1">
      <c r="A15" s="11">
        <f t="shared" si="5"/>
        <v>5</v>
      </c>
      <c r="B15" s="81" t="s">
        <v>195</v>
      </c>
      <c r="C15" s="71" t="s">
        <v>25</v>
      </c>
      <c r="D15" s="81" t="s">
        <v>196</v>
      </c>
      <c r="E15" s="212" t="s">
        <v>197</v>
      </c>
      <c r="F15" s="114">
        <v>223.5</v>
      </c>
      <c r="G15" s="12">
        <f t="shared" si="0"/>
        <v>65.73529411764706</v>
      </c>
      <c r="H15" s="119">
        <v>6</v>
      </c>
      <c r="I15" s="114">
        <v>220.5</v>
      </c>
      <c r="J15" s="12">
        <f t="shared" si="1"/>
        <v>64.8529411764706</v>
      </c>
      <c r="K15" s="125">
        <v>7</v>
      </c>
      <c r="L15" s="122">
        <v>223.5</v>
      </c>
      <c r="M15" s="12">
        <f t="shared" si="2"/>
        <v>65.73529411764706</v>
      </c>
      <c r="N15" s="115">
        <v>2</v>
      </c>
      <c r="O15" s="110"/>
      <c r="P15" s="13">
        <f t="shared" si="3"/>
        <v>667.5</v>
      </c>
      <c r="Q15" s="139">
        <f t="shared" si="4"/>
        <v>65.44117647058823</v>
      </c>
    </row>
    <row r="16" spans="1:17" ht="30" customHeight="1">
      <c r="A16" s="11">
        <f t="shared" si="5"/>
        <v>6</v>
      </c>
      <c r="B16" s="83" t="s">
        <v>30</v>
      </c>
      <c r="C16" s="85" t="s">
        <v>31</v>
      </c>
      <c r="D16" s="224" t="s">
        <v>32</v>
      </c>
      <c r="E16" s="101" t="s">
        <v>33</v>
      </c>
      <c r="F16" s="114">
        <v>224.5</v>
      </c>
      <c r="G16" s="12">
        <f t="shared" si="0"/>
        <v>66.02941176470588</v>
      </c>
      <c r="H16" s="119">
        <v>5</v>
      </c>
      <c r="I16" s="114">
        <v>224</v>
      </c>
      <c r="J16" s="12">
        <f t="shared" si="1"/>
        <v>65.88235294117646</v>
      </c>
      <c r="K16" s="125">
        <v>5</v>
      </c>
      <c r="L16" s="122">
        <v>210</v>
      </c>
      <c r="M16" s="12">
        <f t="shared" si="2"/>
        <v>61.76470588235294</v>
      </c>
      <c r="N16" s="115">
        <v>10</v>
      </c>
      <c r="O16" s="110"/>
      <c r="P16" s="13">
        <f t="shared" si="3"/>
        <v>658.5</v>
      </c>
      <c r="Q16" s="139">
        <f t="shared" si="4"/>
        <v>64.55882352941177</v>
      </c>
    </row>
    <row r="17" spans="1:17" ht="30.75" customHeight="1">
      <c r="A17" s="11">
        <f t="shared" si="5"/>
        <v>7</v>
      </c>
      <c r="B17" s="81" t="s">
        <v>152</v>
      </c>
      <c r="C17" s="82" t="s">
        <v>117</v>
      </c>
      <c r="D17" s="81" t="s">
        <v>191</v>
      </c>
      <c r="E17" s="101" t="s">
        <v>154</v>
      </c>
      <c r="F17" s="114">
        <v>221.5</v>
      </c>
      <c r="G17" s="12">
        <f t="shared" si="0"/>
        <v>65.1470588235294</v>
      </c>
      <c r="H17" s="119">
        <v>7</v>
      </c>
      <c r="I17" s="114">
        <v>212</v>
      </c>
      <c r="J17" s="12">
        <f t="shared" si="1"/>
        <v>62.35294117647059</v>
      </c>
      <c r="K17" s="125">
        <v>10</v>
      </c>
      <c r="L17" s="122">
        <v>221.5</v>
      </c>
      <c r="M17" s="12">
        <f t="shared" si="2"/>
        <v>65.1470588235294</v>
      </c>
      <c r="N17" s="115">
        <v>4</v>
      </c>
      <c r="O17" s="110"/>
      <c r="P17" s="13">
        <f t="shared" si="3"/>
        <v>655</v>
      </c>
      <c r="Q17" s="139">
        <f t="shared" si="4"/>
        <v>64.2156862745098</v>
      </c>
    </row>
    <row r="18" spans="1:17" ht="22.5" customHeight="1">
      <c r="A18" s="11">
        <f>SUM(A17,1)</f>
        <v>8</v>
      </c>
      <c r="B18" s="88" t="s">
        <v>28</v>
      </c>
      <c r="C18" s="85" t="s">
        <v>22</v>
      </c>
      <c r="D18" s="88" t="s">
        <v>29</v>
      </c>
      <c r="E18" s="220" t="s">
        <v>53</v>
      </c>
      <c r="F18" s="114">
        <v>212.5</v>
      </c>
      <c r="G18" s="12">
        <f t="shared" si="0"/>
        <v>62.5</v>
      </c>
      <c r="H18" s="119">
        <v>10</v>
      </c>
      <c r="I18" s="114">
        <v>224</v>
      </c>
      <c r="J18" s="12">
        <f t="shared" si="1"/>
        <v>65.88235294117646</v>
      </c>
      <c r="K18" s="125">
        <v>5</v>
      </c>
      <c r="L18" s="122">
        <v>210.5</v>
      </c>
      <c r="M18" s="12">
        <f t="shared" si="2"/>
        <v>61.911764705882355</v>
      </c>
      <c r="N18" s="115">
        <v>9</v>
      </c>
      <c r="O18" s="110"/>
      <c r="P18" s="13">
        <f t="shared" si="3"/>
        <v>647</v>
      </c>
      <c r="Q18" s="139">
        <f t="shared" si="4"/>
        <v>63.4313725490196</v>
      </c>
    </row>
    <row r="19" spans="1:17" ht="22.5" customHeight="1">
      <c r="A19" s="11">
        <f>SUM(A18,1)</f>
        <v>9</v>
      </c>
      <c r="B19" s="81" t="s">
        <v>224</v>
      </c>
      <c r="C19" s="82" t="s">
        <v>31</v>
      </c>
      <c r="D19" s="81" t="s">
        <v>225</v>
      </c>
      <c r="E19" s="101" t="s">
        <v>226</v>
      </c>
      <c r="F19" s="114">
        <v>215.5</v>
      </c>
      <c r="G19" s="12">
        <f t="shared" si="0"/>
        <v>63.38235294117647</v>
      </c>
      <c r="H19" s="119">
        <v>9</v>
      </c>
      <c r="I19" s="114">
        <v>218.5</v>
      </c>
      <c r="J19" s="12">
        <f t="shared" si="1"/>
        <v>64.26470588235294</v>
      </c>
      <c r="K19" s="125">
        <v>8</v>
      </c>
      <c r="L19" s="122">
        <v>213</v>
      </c>
      <c r="M19" s="12">
        <f t="shared" si="2"/>
        <v>62.64705882352941</v>
      </c>
      <c r="N19" s="115">
        <v>8</v>
      </c>
      <c r="O19" s="110"/>
      <c r="P19" s="13">
        <f t="shared" si="3"/>
        <v>647</v>
      </c>
      <c r="Q19" s="139">
        <f t="shared" si="4"/>
        <v>63.4313725490196</v>
      </c>
    </row>
    <row r="20" spans="1:17" ht="22.5" customHeight="1">
      <c r="A20" s="11">
        <f t="shared" si="5"/>
        <v>10</v>
      </c>
      <c r="B20" s="78" t="s">
        <v>41</v>
      </c>
      <c r="C20" s="85" t="s">
        <v>31</v>
      </c>
      <c r="D20" s="78" t="s">
        <v>42</v>
      </c>
      <c r="E20" s="101" t="s">
        <v>43</v>
      </c>
      <c r="F20" s="114">
        <v>219.5</v>
      </c>
      <c r="G20" s="12">
        <f t="shared" si="0"/>
        <v>64.55882352941177</v>
      </c>
      <c r="H20" s="119">
        <v>8</v>
      </c>
      <c r="I20" s="114">
        <v>212.5</v>
      </c>
      <c r="J20" s="12">
        <f t="shared" si="1"/>
        <v>62.5</v>
      </c>
      <c r="K20" s="125">
        <v>9</v>
      </c>
      <c r="L20" s="122">
        <v>207</v>
      </c>
      <c r="M20" s="12">
        <f t="shared" si="2"/>
        <v>60.88235294117647</v>
      </c>
      <c r="N20" s="115">
        <v>11</v>
      </c>
      <c r="O20" s="110"/>
      <c r="P20" s="13">
        <f t="shared" si="3"/>
        <v>639</v>
      </c>
      <c r="Q20" s="139">
        <f t="shared" si="4"/>
        <v>62.64705882352941</v>
      </c>
    </row>
    <row r="21" spans="1:17" ht="30" customHeight="1">
      <c r="A21" s="11">
        <f t="shared" si="5"/>
        <v>11</v>
      </c>
      <c r="B21" s="59" t="s">
        <v>120</v>
      </c>
      <c r="C21" s="62" t="s">
        <v>117</v>
      </c>
      <c r="D21" s="59" t="s">
        <v>121</v>
      </c>
      <c r="E21" s="101" t="s">
        <v>122</v>
      </c>
      <c r="F21" s="114">
        <v>210</v>
      </c>
      <c r="G21" s="12">
        <f t="shared" si="0"/>
        <v>61.76470588235294</v>
      </c>
      <c r="H21" s="119">
        <v>11</v>
      </c>
      <c r="I21" s="114">
        <v>207</v>
      </c>
      <c r="J21" s="12">
        <f t="shared" si="1"/>
        <v>60.88235294117647</v>
      </c>
      <c r="K21" s="125">
        <v>11</v>
      </c>
      <c r="L21" s="122">
        <v>216</v>
      </c>
      <c r="M21" s="12">
        <f t="shared" si="2"/>
        <v>63.529411764705884</v>
      </c>
      <c r="N21" s="115">
        <v>6</v>
      </c>
      <c r="O21" s="110"/>
      <c r="P21" s="13">
        <f t="shared" si="3"/>
        <v>633</v>
      </c>
      <c r="Q21" s="139">
        <f t="shared" si="4"/>
        <v>62.05882352941177</v>
      </c>
    </row>
    <row r="22" spans="1:17" ht="22.5" customHeight="1" thickBot="1">
      <c r="A22" s="28">
        <f t="shared" si="5"/>
        <v>12</v>
      </c>
      <c r="B22" s="96" t="s">
        <v>34</v>
      </c>
      <c r="C22" s="97" t="s">
        <v>25</v>
      </c>
      <c r="D22" s="96" t="s">
        <v>35</v>
      </c>
      <c r="E22" s="182" t="s">
        <v>34</v>
      </c>
      <c r="F22" s="116">
        <v>193</v>
      </c>
      <c r="G22" s="98">
        <f t="shared" si="0"/>
        <v>56.76470588235294</v>
      </c>
      <c r="H22" s="120">
        <v>12</v>
      </c>
      <c r="I22" s="116">
        <v>192.5</v>
      </c>
      <c r="J22" s="98">
        <f t="shared" si="1"/>
        <v>56.61764705882353</v>
      </c>
      <c r="K22" s="126">
        <v>12</v>
      </c>
      <c r="L22" s="123">
        <v>192.5</v>
      </c>
      <c r="M22" s="98">
        <f t="shared" si="2"/>
        <v>56.61764705882353</v>
      </c>
      <c r="N22" s="117">
        <v>12</v>
      </c>
      <c r="O22" s="111"/>
      <c r="P22" s="99">
        <f t="shared" si="3"/>
        <v>578</v>
      </c>
      <c r="Q22" s="140">
        <f t="shared" si="4"/>
        <v>56.66666666666666</v>
      </c>
    </row>
    <row r="23" spans="1:9" ht="22.5" customHeight="1">
      <c r="A23" s="4"/>
      <c r="C23" s="1"/>
      <c r="F23" s="4"/>
      <c r="G23" s="4"/>
      <c r="H23" s="4"/>
      <c r="I23" s="4"/>
    </row>
    <row r="24" spans="1:9" ht="15">
      <c r="A24" s="24" t="s">
        <v>207</v>
      </c>
      <c r="I24" s="24" t="s">
        <v>16</v>
      </c>
    </row>
    <row r="25" spans="1:10" ht="15">
      <c r="A25" s="14"/>
      <c r="C25" s="1"/>
      <c r="F25" s="4"/>
      <c r="G25" s="4"/>
      <c r="H25" s="4"/>
      <c r="I25" s="4"/>
      <c r="J25" s="4"/>
    </row>
    <row r="27" ht="12.75">
      <c r="C27" s="1"/>
    </row>
    <row r="28" ht="12.75">
      <c r="C28" s="1"/>
    </row>
    <row r="29" ht="21" customHeight="1"/>
  </sheetData>
  <sheetProtection/>
  <mergeCells count="10">
    <mergeCell ref="P8:P9"/>
    <mergeCell ref="Q8:Q9"/>
    <mergeCell ref="A1:N1"/>
    <mergeCell ref="D2:H2"/>
    <mergeCell ref="A8:A9"/>
    <mergeCell ref="B8:B9"/>
    <mergeCell ref="C8:C9"/>
    <mergeCell ref="D8:D9"/>
    <mergeCell ref="E8:E9"/>
    <mergeCell ref="F8:N8"/>
  </mergeCells>
  <conditionalFormatting sqref="E13:E20">
    <cfRule type="cellIs" priority="7" dxfId="0" operator="equal" stopIfTrue="1">
      <formula>0</formula>
    </cfRule>
    <cfRule type="cellIs" priority="8" dxfId="0" operator="equal" stopIfTrue="1">
      <formula>"#N/A"</formula>
    </cfRule>
  </conditionalFormatting>
  <conditionalFormatting sqref="E21:E22">
    <cfRule type="cellIs" priority="3" dxfId="0" operator="equal" stopIfTrue="1">
      <formula>0</formula>
    </cfRule>
    <cfRule type="cellIs" priority="4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4">
      <selection activeCell="A25" sqref="A25"/>
    </sheetView>
  </sheetViews>
  <sheetFormatPr defaultColWidth="9.140625" defaultRowHeight="12.75"/>
  <cols>
    <col min="1" max="1" width="6.57421875" style="1" customWidth="1"/>
    <col min="2" max="2" width="20.8515625" style="1" customWidth="1"/>
    <col min="3" max="3" width="7.00390625" style="34" customWidth="1"/>
    <col min="4" max="4" width="12.8515625" style="1" customWidth="1"/>
    <col min="5" max="5" width="21.7109375" style="1" customWidth="1"/>
    <col min="6" max="7" width="7.7109375" style="1" customWidth="1"/>
    <col min="8" max="8" width="6.421875" style="1" customWidth="1"/>
    <col min="9" max="10" width="7.7109375" style="1" customWidth="1"/>
    <col min="11" max="11" width="6.28125" style="1" customWidth="1"/>
    <col min="12" max="13" width="7.7109375" style="1" customWidth="1"/>
    <col min="14" max="14" width="6.421875" style="1" customWidth="1"/>
    <col min="15" max="15" width="7.7109375" style="1" customWidth="1"/>
    <col min="16" max="16" width="9.00390625" style="1" customWidth="1"/>
    <col min="17" max="17" width="12.00390625" style="1" customWidth="1"/>
    <col min="18" max="18" width="6.421875" style="1" customWidth="1"/>
    <col min="19" max="16384" width="9.140625" style="1" customWidth="1"/>
  </cols>
  <sheetData>
    <row r="1" spans="1:17" ht="22.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4"/>
      <c r="Q1" s="4"/>
    </row>
    <row r="2" spans="1:17" ht="22.5" customHeight="1">
      <c r="A2" s="7" t="s">
        <v>104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  <c r="O2" s="5"/>
      <c r="P2" s="4"/>
      <c r="Q2" s="37"/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7"/>
      <c r="Q3" s="24"/>
      <c r="R3" s="5"/>
    </row>
    <row r="4" spans="1:18" ht="22.5" customHeight="1">
      <c r="A4" s="5"/>
      <c r="B4" s="5"/>
      <c r="D4" s="5"/>
      <c r="E4" s="5"/>
      <c r="F4" s="5"/>
      <c r="G4" s="5"/>
      <c r="H4" s="5"/>
      <c r="I4" s="7"/>
      <c r="L4" s="7" t="s">
        <v>9</v>
      </c>
      <c r="M4" s="47" t="s">
        <v>5</v>
      </c>
      <c r="N4" s="7" t="s">
        <v>210</v>
      </c>
      <c r="Q4" s="24"/>
      <c r="R4" s="5"/>
    </row>
    <row r="5" spans="1:18" ht="22.5" customHeight="1">
      <c r="A5" s="5"/>
      <c r="B5" s="5"/>
      <c r="C5" s="32"/>
      <c r="D5" s="5"/>
      <c r="F5" s="5"/>
      <c r="G5" s="5"/>
      <c r="H5" s="5"/>
      <c r="I5" s="7"/>
      <c r="L5" s="7" t="s">
        <v>9</v>
      </c>
      <c r="M5" s="47" t="s">
        <v>6</v>
      </c>
      <c r="N5" s="7" t="s">
        <v>17</v>
      </c>
      <c r="Q5" s="24"/>
      <c r="R5" s="5"/>
    </row>
    <row r="6" spans="1:18" ht="22.5" customHeight="1">
      <c r="A6" s="5"/>
      <c r="B6" s="5"/>
      <c r="C6" s="32"/>
      <c r="D6" s="5"/>
      <c r="E6" s="5"/>
      <c r="F6" s="5"/>
      <c r="G6" s="5"/>
      <c r="H6" s="5"/>
      <c r="I6" s="7"/>
      <c r="L6" s="7" t="s">
        <v>9</v>
      </c>
      <c r="M6" s="47" t="s">
        <v>3</v>
      </c>
      <c r="N6" s="24" t="s">
        <v>110</v>
      </c>
      <c r="Q6" s="24"/>
      <c r="R6" s="5"/>
    </row>
    <row r="7" spans="1:18" ht="22.5" customHeight="1" thickBot="1">
      <c r="A7" s="5"/>
      <c r="B7" s="5"/>
      <c r="C7" s="32"/>
      <c r="D7" s="5"/>
      <c r="E7" s="5"/>
      <c r="F7" s="5"/>
      <c r="G7" s="5"/>
      <c r="H7" s="5"/>
      <c r="I7" s="7"/>
      <c r="N7" s="5"/>
      <c r="O7" s="7"/>
      <c r="P7" s="47"/>
      <c r="Q7" s="24"/>
      <c r="R7" s="5"/>
    </row>
    <row r="8" spans="1:17" ht="22.5" customHeight="1" thickBot="1">
      <c r="A8" s="297" t="s">
        <v>10</v>
      </c>
      <c r="B8" s="299" t="s">
        <v>1</v>
      </c>
      <c r="C8" s="313" t="s">
        <v>4</v>
      </c>
      <c r="D8" s="303" t="s">
        <v>0</v>
      </c>
      <c r="E8" s="305" t="s">
        <v>2</v>
      </c>
      <c r="F8" s="310" t="s">
        <v>13</v>
      </c>
      <c r="G8" s="311"/>
      <c r="H8" s="311"/>
      <c r="I8" s="311"/>
      <c r="J8" s="311"/>
      <c r="K8" s="311"/>
      <c r="L8" s="311"/>
      <c r="M8" s="311"/>
      <c r="N8" s="311"/>
      <c r="O8" s="51"/>
      <c r="P8" s="317" t="s">
        <v>8</v>
      </c>
      <c r="Q8" s="308" t="s">
        <v>7</v>
      </c>
    </row>
    <row r="9" spans="1:17" ht="22.5" customHeight="1" thickBot="1">
      <c r="A9" s="298"/>
      <c r="B9" s="300"/>
      <c r="C9" s="314"/>
      <c r="D9" s="304"/>
      <c r="E9" s="306"/>
      <c r="F9" s="8" t="s">
        <v>5</v>
      </c>
      <c r="G9" s="9" t="s">
        <v>7</v>
      </c>
      <c r="H9" s="15" t="s">
        <v>11</v>
      </c>
      <c r="I9" s="8" t="s">
        <v>6</v>
      </c>
      <c r="J9" s="9" t="s">
        <v>7</v>
      </c>
      <c r="K9" s="15" t="s">
        <v>11</v>
      </c>
      <c r="L9" s="9" t="s">
        <v>3</v>
      </c>
      <c r="M9" s="9" t="s">
        <v>7</v>
      </c>
      <c r="N9" s="50" t="s">
        <v>11</v>
      </c>
      <c r="O9" s="52" t="s">
        <v>214</v>
      </c>
      <c r="P9" s="318"/>
      <c r="Q9" s="309"/>
    </row>
    <row r="10" spans="1:17" ht="22.5" customHeight="1" thickBot="1">
      <c r="A10" s="23" t="s">
        <v>97</v>
      </c>
      <c r="B10" s="4"/>
      <c r="C10" s="3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2.5" customHeight="1">
      <c r="A11" s="10">
        <v>1</v>
      </c>
      <c r="B11" s="222" t="s">
        <v>56</v>
      </c>
      <c r="C11" s="215" t="s">
        <v>31</v>
      </c>
      <c r="D11" s="222" t="s">
        <v>189</v>
      </c>
      <c r="E11" s="223" t="s">
        <v>190</v>
      </c>
      <c r="F11" s="112">
        <v>247</v>
      </c>
      <c r="G11" s="94">
        <f aca="true" t="shared" si="0" ref="G11:G20">PRODUCT(F11*100/370)</f>
        <v>66.75675675675676</v>
      </c>
      <c r="H11" s="118">
        <v>1</v>
      </c>
      <c r="I11" s="112">
        <v>252</v>
      </c>
      <c r="J11" s="94">
        <f aca="true" t="shared" si="1" ref="J11:J20">PRODUCT(I11*100/370)</f>
        <v>68.10810810810811</v>
      </c>
      <c r="K11" s="124">
        <v>1</v>
      </c>
      <c r="L11" s="121">
        <v>252</v>
      </c>
      <c r="M11" s="94">
        <f aca="true" t="shared" si="2" ref="M11:M20">PRODUCT(L11*100/370)</f>
        <v>68.10810810810811</v>
      </c>
      <c r="N11" s="113">
        <v>1</v>
      </c>
      <c r="O11" s="109"/>
      <c r="P11" s="95">
        <f aca="true" t="shared" si="3" ref="P11:P20">SUM(F11+I11+L11)</f>
        <v>751</v>
      </c>
      <c r="Q11" s="138">
        <f aca="true" t="shared" si="4" ref="Q11:Q20">PRODUCT(P11/3*100/370)-O11</f>
        <v>67.65765765765767</v>
      </c>
    </row>
    <row r="12" spans="1:17" ht="22.5" customHeight="1">
      <c r="A12" s="11">
        <f>SUM(A11,1)</f>
        <v>2</v>
      </c>
      <c r="B12" s="84" t="s">
        <v>192</v>
      </c>
      <c r="C12" s="85" t="s">
        <v>31</v>
      </c>
      <c r="D12" s="84" t="s">
        <v>193</v>
      </c>
      <c r="E12" s="218" t="s">
        <v>40</v>
      </c>
      <c r="F12" s="114">
        <v>245.5</v>
      </c>
      <c r="G12" s="12">
        <f t="shared" si="0"/>
        <v>66.35135135135135</v>
      </c>
      <c r="H12" s="119">
        <v>2</v>
      </c>
      <c r="I12" s="114">
        <v>252</v>
      </c>
      <c r="J12" s="12">
        <f t="shared" si="1"/>
        <v>68.10810810810811</v>
      </c>
      <c r="K12" s="125">
        <v>1</v>
      </c>
      <c r="L12" s="122">
        <v>251</v>
      </c>
      <c r="M12" s="12">
        <f t="shared" si="2"/>
        <v>67.83783783783784</v>
      </c>
      <c r="N12" s="115">
        <v>3</v>
      </c>
      <c r="O12" s="110"/>
      <c r="P12" s="13">
        <f t="shared" si="3"/>
        <v>748.5</v>
      </c>
      <c r="Q12" s="139">
        <f t="shared" si="4"/>
        <v>67.43243243243244</v>
      </c>
    </row>
    <row r="13" spans="1:17" ht="22.5" customHeight="1">
      <c r="A13" s="11">
        <f aca="true" t="shared" si="5" ref="A13:A20">SUM(A12,1)</f>
        <v>3</v>
      </c>
      <c r="B13" s="84" t="s">
        <v>194</v>
      </c>
      <c r="C13" s="85" t="s">
        <v>31</v>
      </c>
      <c r="D13" s="84" t="s">
        <v>39</v>
      </c>
      <c r="E13" s="218" t="s">
        <v>40</v>
      </c>
      <c r="F13" s="114">
        <v>242</v>
      </c>
      <c r="G13" s="12">
        <f t="shared" si="0"/>
        <v>65.4054054054054</v>
      </c>
      <c r="H13" s="119">
        <v>4</v>
      </c>
      <c r="I13" s="114">
        <v>249</v>
      </c>
      <c r="J13" s="12">
        <f t="shared" si="1"/>
        <v>67.29729729729729</v>
      </c>
      <c r="K13" s="125">
        <v>3</v>
      </c>
      <c r="L13" s="122">
        <v>252</v>
      </c>
      <c r="M13" s="12">
        <f t="shared" si="2"/>
        <v>68.10810810810811</v>
      </c>
      <c r="N13" s="115">
        <v>2</v>
      </c>
      <c r="O13" s="110"/>
      <c r="P13" s="13">
        <f t="shared" si="3"/>
        <v>743</v>
      </c>
      <c r="Q13" s="139">
        <f t="shared" si="4"/>
        <v>66.93693693693693</v>
      </c>
    </row>
    <row r="14" spans="1:17" ht="32.25" customHeight="1">
      <c r="A14" s="11">
        <f t="shared" si="5"/>
        <v>4</v>
      </c>
      <c r="B14" s="81" t="s">
        <v>195</v>
      </c>
      <c r="C14" s="71" t="s">
        <v>25</v>
      </c>
      <c r="D14" s="81" t="s">
        <v>196</v>
      </c>
      <c r="E14" s="212" t="s">
        <v>197</v>
      </c>
      <c r="F14" s="114">
        <v>245</v>
      </c>
      <c r="G14" s="12">
        <f t="shared" si="0"/>
        <v>66.21621621621621</v>
      </c>
      <c r="H14" s="119">
        <v>3</v>
      </c>
      <c r="I14" s="114">
        <v>243</v>
      </c>
      <c r="J14" s="12">
        <f t="shared" si="1"/>
        <v>65.67567567567568</v>
      </c>
      <c r="K14" s="125">
        <v>5</v>
      </c>
      <c r="L14" s="122">
        <v>246.5</v>
      </c>
      <c r="M14" s="12">
        <f t="shared" si="2"/>
        <v>66.62162162162163</v>
      </c>
      <c r="N14" s="115">
        <v>6</v>
      </c>
      <c r="O14" s="110"/>
      <c r="P14" s="13">
        <f t="shared" si="3"/>
        <v>734.5</v>
      </c>
      <c r="Q14" s="139">
        <f t="shared" si="4"/>
        <v>66.17117117117118</v>
      </c>
    </row>
    <row r="15" spans="1:17" ht="22.5" customHeight="1">
      <c r="A15" s="11">
        <f t="shared" si="5"/>
        <v>5</v>
      </c>
      <c r="B15" s="83" t="s">
        <v>30</v>
      </c>
      <c r="C15" s="85" t="s">
        <v>31</v>
      </c>
      <c r="D15" s="224" t="s">
        <v>32</v>
      </c>
      <c r="E15" s="101" t="s">
        <v>33</v>
      </c>
      <c r="F15" s="114">
        <v>240.5</v>
      </c>
      <c r="G15" s="12">
        <f t="shared" si="0"/>
        <v>65</v>
      </c>
      <c r="H15" s="119">
        <v>6</v>
      </c>
      <c r="I15" s="114">
        <v>243</v>
      </c>
      <c r="J15" s="12">
        <f t="shared" si="1"/>
        <v>65.67567567567568</v>
      </c>
      <c r="K15" s="125">
        <v>6</v>
      </c>
      <c r="L15" s="122">
        <v>247</v>
      </c>
      <c r="M15" s="12">
        <f t="shared" si="2"/>
        <v>66.75675675675676</v>
      </c>
      <c r="N15" s="115">
        <v>5</v>
      </c>
      <c r="O15" s="110"/>
      <c r="P15" s="13">
        <f t="shared" si="3"/>
        <v>730.5</v>
      </c>
      <c r="Q15" s="139">
        <f t="shared" si="4"/>
        <v>65.8108108108108</v>
      </c>
    </row>
    <row r="16" spans="1:17" ht="22.5" customHeight="1">
      <c r="A16" s="11">
        <f t="shared" si="5"/>
        <v>6</v>
      </c>
      <c r="B16" s="78" t="s">
        <v>36</v>
      </c>
      <c r="C16" s="85" t="s">
        <v>31</v>
      </c>
      <c r="D16" s="83" t="s">
        <v>37</v>
      </c>
      <c r="E16" s="101" t="s">
        <v>38</v>
      </c>
      <c r="F16" s="114">
        <v>241.5</v>
      </c>
      <c r="G16" s="12">
        <f t="shared" si="0"/>
        <v>65.27027027027027</v>
      </c>
      <c r="H16" s="119">
        <v>5</v>
      </c>
      <c r="I16" s="114">
        <v>249</v>
      </c>
      <c r="J16" s="12">
        <f t="shared" si="1"/>
        <v>67.29729729729729</v>
      </c>
      <c r="K16" s="125">
        <v>4</v>
      </c>
      <c r="L16" s="122">
        <v>249.5</v>
      </c>
      <c r="M16" s="12">
        <f t="shared" si="2"/>
        <v>67.43243243243244</v>
      </c>
      <c r="N16" s="115">
        <v>4</v>
      </c>
      <c r="O16" s="110">
        <v>2</v>
      </c>
      <c r="P16" s="13">
        <f t="shared" si="3"/>
        <v>740</v>
      </c>
      <c r="Q16" s="139">
        <f t="shared" si="4"/>
        <v>64.66666666666666</v>
      </c>
    </row>
    <row r="17" spans="1:17" ht="22.5" customHeight="1">
      <c r="A17" s="11">
        <f t="shared" si="5"/>
        <v>7</v>
      </c>
      <c r="B17" s="88" t="s">
        <v>28</v>
      </c>
      <c r="C17" s="85" t="s">
        <v>22</v>
      </c>
      <c r="D17" s="88" t="s">
        <v>29</v>
      </c>
      <c r="E17" s="220" t="s">
        <v>53</v>
      </c>
      <c r="F17" s="114">
        <v>236</v>
      </c>
      <c r="G17" s="12">
        <f t="shared" si="0"/>
        <v>63.78378378378378</v>
      </c>
      <c r="H17" s="119">
        <v>7</v>
      </c>
      <c r="I17" s="114">
        <v>240</v>
      </c>
      <c r="J17" s="12">
        <f t="shared" si="1"/>
        <v>64.86486486486487</v>
      </c>
      <c r="K17" s="125">
        <v>7</v>
      </c>
      <c r="L17" s="122">
        <v>239</v>
      </c>
      <c r="M17" s="12">
        <f t="shared" si="2"/>
        <v>64.5945945945946</v>
      </c>
      <c r="N17" s="115">
        <v>7</v>
      </c>
      <c r="O17" s="110"/>
      <c r="P17" s="13">
        <f t="shared" si="3"/>
        <v>715</v>
      </c>
      <c r="Q17" s="139">
        <f t="shared" si="4"/>
        <v>64.41441441441442</v>
      </c>
    </row>
    <row r="18" spans="1:17" ht="22.5" customHeight="1">
      <c r="A18" s="11">
        <f t="shared" si="5"/>
        <v>8</v>
      </c>
      <c r="B18" s="81" t="s">
        <v>224</v>
      </c>
      <c r="C18" s="82" t="s">
        <v>31</v>
      </c>
      <c r="D18" s="81" t="s">
        <v>225</v>
      </c>
      <c r="E18" s="101" t="s">
        <v>226</v>
      </c>
      <c r="F18" s="114">
        <v>233</v>
      </c>
      <c r="G18" s="12">
        <f t="shared" si="0"/>
        <v>62.972972972972975</v>
      </c>
      <c r="H18" s="119">
        <v>9</v>
      </c>
      <c r="I18" s="114">
        <v>235</v>
      </c>
      <c r="J18" s="12">
        <f t="shared" si="1"/>
        <v>63.513513513513516</v>
      </c>
      <c r="K18" s="125">
        <v>9</v>
      </c>
      <c r="L18" s="122">
        <v>235</v>
      </c>
      <c r="M18" s="12">
        <f t="shared" si="2"/>
        <v>63.513513513513516</v>
      </c>
      <c r="N18" s="115">
        <v>8</v>
      </c>
      <c r="O18" s="110"/>
      <c r="P18" s="13">
        <f t="shared" si="3"/>
        <v>703</v>
      </c>
      <c r="Q18" s="139">
        <f t="shared" si="4"/>
        <v>63.33333333333334</v>
      </c>
    </row>
    <row r="19" spans="1:17" ht="22.5" customHeight="1">
      <c r="A19" s="11">
        <f t="shared" si="5"/>
        <v>9</v>
      </c>
      <c r="B19" s="81" t="s">
        <v>152</v>
      </c>
      <c r="C19" s="82" t="s">
        <v>117</v>
      </c>
      <c r="D19" s="81" t="s">
        <v>191</v>
      </c>
      <c r="E19" s="101" t="s">
        <v>154</v>
      </c>
      <c r="F19" s="114">
        <v>234.5</v>
      </c>
      <c r="G19" s="12">
        <f t="shared" si="0"/>
        <v>63.37837837837838</v>
      </c>
      <c r="H19" s="119">
        <v>8</v>
      </c>
      <c r="I19" s="114">
        <v>232.5</v>
      </c>
      <c r="J19" s="12">
        <f t="shared" si="1"/>
        <v>62.83783783783784</v>
      </c>
      <c r="K19" s="125">
        <v>10</v>
      </c>
      <c r="L19" s="122">
        <v>231</v>
      </c>
      <c r="M19" s="12">
        <f t="shared" si="2"/>
        <v>62.432432432432435</v>
      </c>
      <c r="N19" s="115">
        <v>10</v>
      </c>
      <c r="O19" s="110"/>
      <c r="P19" s="13">
        <f t="shared" si="3"/>
        <v>698</v>
      </c>
      <c r="Q19" s="139">
        <f t="shared" si="4"/>
        <v>62.882882882882875</v>
      </c>
    </row>
    <row r="20" spans="1:17" ht="22.5" customHeight="1" thickBot="1">
      <c r="A20" s="28">
        <f t="shared" si="5"/>
        <v>10</v>
      </c>
      <c r="B20" s="216" t="s">
        <v>41</v>
      </c>
      <c r="C20" s="217" t="s">
        <v>31</v>
      </c>
      <c r="D20" s="216" t="s">
        <v>42</v>
      </c>
      <c r="E20" s="170" t="s">
        <v>43</v>
      </c>
      <c r="F20" s="116">
        <v>222</v>
      </c>
      <c r="G20" s="98">
        <f t="shared" si="0"/>
        <v>60</v>
      </c>
      <c r="H20" s="120">
        <v>10</v>
      </c>
      <c r="I20" s="116">
        <v>236</v>
      </c>
      <c r="J20" s="98">
        <f t="shared" si="1"/>
        <v>63.78378378378378</v>
      </c>
      <c r="K20" s="126">
        <v>8</v>
      </c>
      <c r="L20" s="123">
        <v>234</v>
      </c>
      <c r="M20" s="98">
        <f t="shared" si="2"/>
        <v>63.24324324324324</v>
      </c>
      <c r="N20" s="117">
        <v>9</v>
      </c>
      <c r="O20" s="111"/>
      <c r="P20" s="99">
        <f t="shared" si="3"/>
        <v>692</v>
      </c>
      <c r="Q20" s="140">
        <f t="shared" si="4"/>
        <v>62.342342342342334</v>
      </c>
    </row>
    <row r="21" ht="22.5" customHeight="1">
      <c r="C21" s="1"/>
    </row>
    <row r="22" spans="1:9" ht="22.5" customHeight="1">
      <c r="A22" s="4"/>
      <c r="C22" s="1"/>
      <c r="F22" s="4"/>
      <c r="G22" s="4"/>
      <c r="H22" s="4"/>
      <c r="I22" s="4"/>
    </row>
    <row r="23" spans="3:9" ht="13.5">
      <c r="C23" s="1"/>
      <c r="F23" s="4"/>
      <c r="G23" s="4"/>
      <c r="H23" s="4"/>
      <c r="I23" s="4"/>
    </row>
    <row r="24" spans="1:10" ht="15">
      <c r="A24" s="14"/>
      <c r="C24" s="1"/>
      <c r="F24" s="4"/>
      <c r="G24" s="4"/>
      <c r="H24" s="4"/>
      <c r="I24" s="4"/>
      <c r="J24" s="4"/>
    </row>
    <row r="25" spans="1:9" ht="15">
      <c r="A25" s="24" t="s">
        <v>207</v>
      </c>
      <c r="I25" s="24" t="s">
        <v>16</v>
      </c>
    </row>
    <row r="26" ht="12.75">
      <c r="C26" s="1"/>
    </row>
    <row r="27" ht="12.75">
      <c r="C27" s="1"/>
    </row>
    <row r="28" ht="21" customHeight="1"/>
  </sheetData>
  <sheetProtection/>
  <mergeCells count="10">
    <mergeCell ref="P8:P9"/>
    <mergeCell ref="Q8:Q9"/>
    <mergeCell ref="A1:N1"/>
    <mergeCell ref="D2:H2"/>
    <mergeCell ref="A8:A9"/>
    <mergeCell ref="B8:B9"/>
    <mergeCell ref="C8:C9"/>
    <mergeCell ref="D8:D9"/>
    <mergeCell ref="E8:E9"/>
    <mergeCell ref="F8:N8"/>
  </mergeCells>
  <conditionalFormatting sqref="E13:E20">
    <cfRule type="cellIs" priority="3" dxfId="0" operator="equal" stopIfTrue="1">
      <formula>0</formula>
    </cfRule>
    <cfRule type="cellIs" priority="4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7">
      <selection activeCell="A20" sqref="A20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34" customWidth="1"/>
    <col min="4" max="4" width="15.28125" style="1" customWidth="1"/>
    <col min="5" max="5" width="18.8515625" style="1" customWidth="1"/>
    <col min="6" max="7" width="7.7109375" style="1" customWidth="1"/>
    <col min="8" max="8" width="5.7109375" style="1" customWidth="1"/>
    <col min="9" max="9" width="7.421875" style="1" customWidth="1"/>
    <col min="10" max="10" width="8.00390625" style="1" customWidth="1"/>
    <col min="11" max="11" width="5.7109375" style="1" customWidth="1"/>
    <col min="12" max="12" width="7.57421875" style="1" customWidth="1"/>
    <col min="13" max="13" width="7.8515625" style="1" customWidth="1"/>
    <col min="14" max="14" width="5.8515625" style="1" customWidth="1"/>
    <col min="15" max="15" width="8.421875" style="1" customWidth="1"/>
    <col min="16" max="16" width="7.7109375" style="1" customWidth="1"/>
    <col min="17" max="17" width="9.57421875" style="1" customWidth="1"/>
    <col min="18" max="18" width="6.421875" style="1" customWidth="1"/>
    <col min="19" max="16384" width="9.140625" style="1" customWidth="1"/>
  </cols>
  <sheetData>
    <row r="1" spans="1:17" ht="22.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4"/>
      <c r="Q1" s="4"/>
    </row>
    <row r="2" spans="1:23" ht="22.5" customHeight="1">
      <c r="A2" s="7" t="s">
        <v>104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  <c r="O2" s="5"/>
      <c r="P2" s="4"/>
      <c r="Q2" s="37"/>
      <c r="W2" s="1" t="s">
        <v>21</v>
      </c>
    </row>
    <row r="3" spans="1:23" ht="22.5" customHeight="1">
      <c r="A3" s="5"/>
      <c r="B3" s="5"/>
      <c r="C3" s="5"/>
      <c r="D3" s="5"/>
      <c r="E3" s="5"/>
      <c r="F3" s="5"/>
      <c r="G3" s="5"/>
      <c r="H3" s="5"/>
      <c r="I3" s="7"/>
      <c r="Q3" s="24"/>
      <c r="R3" s="7"/>
      <c r="S3" s="7"/>
      <c r="T3" s="5"/>
      <c r="W3" s="1" t="s">
        <v>17</v>
      </c>
    </row>
    <row r="4" spans="1:23" ht="22.5" customHeight="1">
      <c r="A4" s="5"/>
      <c r="B4" s="5"/>
      <c r="D4" s="5"/>
      <c r="E4" s="5"/>
      <c r="F4" s="5"/>
      <c r="G4" s="5"/>
      <c r="H4" s="5"/>
      <c r="I4" s="7"/>
      <c r="L4" s="7" t="s">
        <v>9</v>
      </c>
      <c r="M4" s="36" t="s">
        <v>5</v>
      </c>
      <c r="N4" s="24" t="s">
        <v>17</v>
      </c>
      <c r="O4" s="24"/>
      <c r="Q4" s="24"/>
      <c r="R4" s="7"/>
      <c r="S4" s="7"/>
      <c r="T4" s="5"/>
      <c r="W4" s="1" t="s">
        <v>18</v>
      </c>
    </row>
    <row r="5" spans="1:23" ht="22.5" customHeight="1">
      <c r="A5" s="5"/>
      <c r="B5" s="5"/>
      <c r="C5" s="32"/>
      <c r="D5" s="5"/>
      <c r="F5" s="5"/>
      <c r="G5" s="5"/>
      <c r="H5" s="5"/>
      <c r="I5" s="7"/>
      <c r="L5" s="7" t="s">
        <v>9</v>
      </c>
      <c r="M5" s="36" t="s">
        <v>6</v>
      </c>
      <c r="N5" s="24" t="s">
        <v>110</v>
      </c>
      <c r="O5" s="24"/>
      <c r="Q5" s="24"/>
      <c r="R5" s="7"/>
      <c r="S5" s="7"/>
      <c r="T5" s="5"/>
      <c r="W5" s="1" t="s">
        <v>19</v>
      </c>
    </row>
    <row r="6" spans="1:23" ht="22.5" customHeight="1">
      <c r="A6" s="5"/>
      <c r="B6" s="5"/>
      <c r="C6" s="32"/>
      <c r="E6" s="5"/>
      <c r="F6" s="5"/>
      <c r="G6" s="5"/>
      <c r="H6" s="5"/>
      <c r="I6" s="7"/>
      <c r="L6" s="7" t="s">
        <v>9</v>
      </c>
      <c r="M6" s="36" t="s">
        <v>3</v>
      </c>
      <c r="N6" s="24" t="s">
        <v>215</v>
      </c>
      <c r="O6" s="24"/>
      <c r="Q6" s="24"/>
      <c r="R6" s="7"/>
      <c r="S6" s="7"/>
      <c r="T6" s="5"/>
      <c r="W6" s="1" t="s">
        <v>20</v>
      </c>
    </row>
    <row r="7" spans="1:20" ht="22.5" customHeight="1">
      <c r="A7" s="5"/>
      <c r="B7" s="5"/>
      <c r="C7" s="32"/>
      <c r="D7" s="5"/>
      <c r="E7" s="5"/>
      <c r="F7" s="5"/>
      <c r="G7" s="5"/>
      <c r="H7" s="5"/>
      <c r="I7" s="7"/>
      <c r="L7" s="7"/>
      <c r="M7" s="36"/>
      <c r="O7" s="7"/>
      <c r="P7" s="40"/>
      <c r="Q7" s="24"/>
      <c r="R7" s="7"/>
      <c r="S7" s="7"/>
      <c r="T7" s="5"/>
    </row>
    <row r="8" spans="1:20" ht="22.5" customHeight="1" thickBot="1">
      <c r="A8" s="5"/>
      <c r="B8" s="5"/>
      <c r="C8" s="32"/>
      <c r="D8" s="5"/>
      <c r="E8" s="5"/>
      <c r="F8" s="5"/>
      <c r="G8" s="5"/>
      <c r="H8" s="5"/>
      <c r="I8" s="7"/>
      <c r="O8" s="7"/>
      <c r="P8" s="40"/>
      <c r="Q8" s="24"/>
      <c r="R8" s="7"/>
      <c r="S8" s="7"/>
      <c r="T8" s="5"/>
    </row>
    <row r="9" spans="1:17" ht="15.75" thickBot="1">
      <c r="A9" s="297" t="s">
        <v>10</v>
      </c>
      <c r="B9" s="299" t="s">
        <v>1</v>
      </c>
      <c r="C9" s="313" t="s">
        <v>4</v>
      </c>
      <c r="D9" s="303" t="s">
        <v>0</v>
      </c>
      <c r="E9" s="305" t="s">
        <v>2</v>
      </c>
      <c r="F9" s="310" t="s">
        <v>13</v>
      </c>
      <c r="G9" s="311"/>
      <c r="H9" s="311"/>
      <c r="I9" s="311"/>
      <c r="J9" s="311"/>
      <c r="K9" s="311"/>
      <c r="L9" s="311"/>
      <c r="M9" s="311"/>
      <c r="N9" s="311"/>
      <c r="O9" s="51"/>
      <c r="P9" s="317" t="s">
        <v>8</v>
      </c>
      <c r="Q9" s="308" t="s">
        <v>7</v>
      </c>
    </row>
    <row r="10" spans="1:17" ht="15.75" thickBot="1">
      <c r="A10" s="298"/>
      <c r="B10" s="300"/>
      <c r="C10" s="314"/>
      <c r="D10" s="304"/>
      <c r="E10" s="306"/>
      <c r="F10" s="8" t="s">
        <v>5</v>
      </c>
      <c r="G10" s="9" t="s">
        <v>7</v>
      </c>
      <c r="H10" s="15" t="s">
        <v>11</v>
      </c>
      <c r="I10" s="8" t="s">
        <v>6</v>
      </c>
      <c r="J10" s="9" t="s">
        <v>7</v>
      </c>
      <c r="K10" s="15" t="s">
        <v>11</v>
      </c>
      <c r="L10" s="9" t="s">
        <v>3</v>
      </c>
      <c r="M10" s="9" t="s">
        <v>7</v>
      </c>
      <c r="N10" s="50" t="s">
        <v>11</v>
      </c>
      <c r="O10" s="52" t="s">
        <v>14</v>
      </c>
      <c r="P10" s="318"/>
      <c r="Q10" s="309"/>
    </row>
    <row r="11" spans="1:17" ht="15.75" thickBot="1">
      <c r="A11" s="25" t="s">
        <v>23</v>
      </c>
      <c r="B11" s="4"/>
      <c r="C11" s="3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6.25" customHeight="1">
      <c r="A12" s="10">
        <v>1</v>
      </c>
      <c r="B12" s="175" t="s">
        <v>199</v>
      </c>
      <c r="C12" s="206" t="s">
        <v>25</v>
      </c>
      <c r="D12" s="175" t="s">
        <v>200</v>
      </c>
      <c r="E12" s="210" t="s">
        <v>201</v>
      </c>
      <c r="F12" s="112">
        <v>200.5</v>
      </c>
      <c r="G12" s="94">
        <f>PRODUCT(F12*100/300)</f>
        <v>66.83333333333333</v>
      </c>
      <c r="H12" s="118">
        <v>1</v>
      </c>
      <c r="I12" s="112">
        <v>209.5</v>
      </c>
      <c r="J12" s="94">
        <f>PRODUCT(I12*100/300)</f>
        <v>69.83333333333333</v>
      </c>
      <c r="K12" s="124">
        <v>1</v>
      </c>
      <c r="L12" s="121">
        <v>210</v>
      </c>
      <c r="M12" s="94">
        <f>PRODUCT(L12*100/300)</f>
        <v>70</v>
      </c>
      <c r="N12" s="113">
        <v>2</v>
      </c>
      <c r="O12" s="109"/>
      <c r="P12" s="95">
        <f>SUM(F12+I12+L12)</f>
        <v>620</v>
      </c>
      <c r="Q12" s="138">
        <f>PRODUCT(P12/3*100/300)</f>
        <v>68.88888888888889</v>
      </c>
    </row>
    <row r="13" spans="1:17" ht="18">
      <c r="A13" s="11">
        <f>SUM(A12,1)</f>
        <v>2</v>
      </c>
      <c r="B13" s="89" t="s">
        <v>204</v>
      </c>
      <c r="C13" s="90" t="s">
        <v>31</v>
      </c>
      <c r="D13" s="89" t="s">
        <v>205</v>
      </c>
      <c r="E13" s="211" t="s">
        <v>206</v>
      </c>
      <c r="F13" s="114">
        <v>194.5</v>
      </c>
      <c r="G13" s="12">
        <f>PRODUCT(F13*100/300)</f>
        <v>64.83333333333333</v>
      </c>
      <c r="H13" s="119">
        <v>2</v>
      </c>
      <c r="I13" s="114">
        <v>194.5</v>
      </c>
      <c r="J13" s="12">
        <f>PRODUCT(I13*100/300)</f>
        <v>64.83333333333333</v>
      </c>
      <c r="K13" s="125">
        <v>3</v>
      </c>
      <c r="L13" s="122">
        <v>211.5</v>
      </c>
      <c r="M13" s="12">
        <f>PRODUCT(L13*100/300)</f>
        <v>70.5</v>
      </c>
      <c r="N13" s="115">
        <v>1</v>
      </c>
      <c r="O13" s="110"/>
      <c r="P13" s="13">
        <f>SUM(F13+I13+L13)</f>
        <v>600.5</v>
      </c>
      <c r="Q13" s="139">
        <f>PRODUCT(P13/3*100/300)</f>
        <v>66.72222222222221</v>
      </c>
    </row>
    <row r="14" spans="1:17" ht="28.5">
      <c r="A14" s="11">
        <f>SUM(A13,1)</f>
        <v>3</v>
      </c>
      <c r="B14" s="59" t="s">
        <v>152</v>
      </c>
      <c r="C14" s="62" t="s">
        <v>117</v>
      </c>
      <c r="D14" s="59" t="s">
        <v>191</v>
      </c>
      <c r="E14" s="101" t="s">
        <v>154</v>
      </c>
      <c r="F14" s="114">
        <v>192.5</v>
      </c>
      <c r="G14" s="12">
        <f>PRODUCT(F14*100/300)</f>
        <v>64.16666666666667</v>
      </c>
      <c r="H14" s="119">
        <v>3</v>
      </c>
      <c r="I14" s="114">
        <v>199.5</v>
      </c>
      <c r="J14" s="12">
        <f>PRODUCT(I14*100/300)</f>
        <v>66.5</v>
      </c>
      <c r="K14" s="125">
        <v>2</v>
      </c>
      <c r="L14" s="122">
        <v>194.5</v>
      </c>
      <c r="M14" s="12">
        <f>PRODUCT(L14*100/300)</f>
        <v>64.83333333333333</v>
      </c>
      <c r="N14" s="115">
        <v>4</v>
      </c>
      <c r="O14" s="110"/>
      <c r="P14" s="13">
        <f>SUM(F14+I14+L14)</f>
        <v>586.5</v>
      </c>
      <c r="Q14" s="139">
        <f>PRODUCT(P14/3*100/300)</f>
        <v>65.16666666666667</v>
      </c>
    </row>
    <row r="15" spans="1:17" ht="28.5">
      <c r="A15" s="11">
        <f>SUM(A14,1)</f>
        <v>4</v>
      </c>
      <c r="B15" s="59" t="s">
        <v>24</v>
      </c>
      <c r="C15" s="60" t="s">
        <v>25</v>
      </c>
      <c r="D15" s="59" t="s">
        <v>26</v>
      </c>
      <c r="E15" s="212" t="s">
        <v>167</v>
      </c>
      <c r="F15" s="114">
        <v>186.5</v>
      </c>
      <c r="G15" s="12">
        <f>PRODUCT(F15*100/300)</f>
        <v>62.166666666666664</v>
      </c>
      <c r="H15" s="119">
        <v>4</v>
      </c>
      <c r="I15" s="114">
        <v>190.5</v>
      </c>
      <c r="J15" s="12">
        <f>PRODUCT(I15*100/300)</f>
        <v>63.5</v>
      </c>
      <c r="K15" s="125">
        <v>4</v>
      </c>
      <c r="L15" s="122">
        <v>199</v>
      </c>
      <c r="M15" s="12">
        <f>PRODUCT(L15*100/300)</f>
        <v>66.33333333333333</v>
      </c>
      <c r="N15" s="115">
        <v>3</v>
      </c>
      <c r="O15" s="110"/>
      <c r="P15" s="13">
        <f>SUM(F15+I15+L15)</f>
        <v>576</v>
      </c>
      <c r="Q15" s="139">
        <f>PRODUCT(P15/3*100/300)</f>
        <v>64</v>
      </c>
    </row>
    <row r="16" spans="1:17" ht="18" thickBot="1">
      <c r="A16" s="28">
        <f>SUM(A15,1)</f>
        <v>5</v>
      </c>
      <c r="B16" s="207" t="s">
        <v>221</v>
      </c>
      <c r="C16" s="208" t="s">
        <v>31</v>
      </c>
      <c r="D16" s="209" t="s">
        <v>202</v>
      </c>
      <c r="E16" s="213" t="s">
        <v>203</v>
      </c>
      <c r="F16" s="116">
        <v>185.5</v>
      </c>
      <c r="G16" s="98">
        <f>PRODUCT(F16*100/300)</f>
        <v>61.833333333333336</v>
      </c>
      <c r="H16" s="120">
        <v>5</v>
      </c>
      <c r="I16" s="116">
        <v>179.5</v>
      </c>
      <c r="J16" s="98">
        <f>PRODUCT(I16*100/300)</f>
        <v>59.833333333333336</v>
      </c>
      <c r="K16" s="126">
        <v>5</v>
      </c>
      <c r="L16" s="123">
        <v>185</v>
      </c>
      <c r="M16" s="98">
        <f>PRODUCT(L16*100/300)</f>
        <v>61.666666666666664</v>
      </c>
      <c r="N16" s="117">
        <v>5</v>
      </c>
      <c r="O16" s="111"/>
      <c r="P16" s="99">
        <f>SUM(F16+I16+L16)</f>
        <v>550</v>
      </c>
      <c r="Q16" s="140">
        <f>PRODUCT(P16/3*100/300)</f>
        <v>61.11111111111112</v>
      </c>
    </row>
    <row r="17" spans="1:9" ht="13.5">
      <c r="A17" s="4"/>
      <c r="C17" s="1"/>
      <c r="F17" s="4"/>
      <c r="G17" s="4"/>
      <c r="H17" s="4"/>
      <c r="I17" s="4"/>
    </row>
    <row r="18" spans="3:9" ht="13.5">
      <c r="C18" s="1"/>
      <c r="F18" s="4"/>
      <c r="G18" s="4"/>
      <c r="H18" s="4"/>
      <c r="I18" s="4"/>
    </row>
    <row r="19" spans="1:10" ht="15">
      <c r="A19" s="14"/>
      <c r="C19" s="1"/>
      <c r="F19" s="4"/>
      <c r="G19" s="4"/>
      <c r="H19" s="4"/>
      <c r="I19" s="4"/>
      <c r="J19" s="4"/>
    </row>
    <row r="20" spans="1:9" ht="15">
      <c r="A20" s="24" t="s">
        <v>207</v>
      </c>
      <c r="I20" s="24" t="s">
        <v>16</v>
      </c>
    </row>
    <row r="21" ht="12.75">
      <c r="C21" s="1"/>
    </row>
    <row r="22" ht="12.75">
      <c r="C22" s="1"/>
    </row>
  </sheetData>
  <sheetProtection/>
  <mergeCells count="10">
    <mergeCell ref="F9:N9"/>
    <mergeCell ref="P9:P10"/>
    <mergeCell ref="Q9:Q10"/>
    <mergeCell ref="A1:N1"/>
    <mergeCell ref="D2:H2"/>
    <mergeCell ref="A9:A10"/>
    <mergeCell ref="B9:B10"/>
    <mergeCell ref="C9:C10"/>
    <mergeCell ref="D9:D10"/>
    <mergeCell ref="E9:E10"/>
  </mergeCells>
  <conditionalFormatting sqref="E12">
    <cfRule type="cellIs" priority="9" dxfId="0" operator="equal" stopIfTrue="1">
      <formula>0</formula>
    </cfRule>
    <cfRule type="cellIs" priority="10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0">
      <selection activeCell="A19" sqref="A19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34" customWidth="1"/>
    <col min="4" max="4" width="15.28125" style="1" customWidth="1"/>
    <col min="5" max="5" width="18.8515625" style="1" customWidth="1"/>
    <col min="6" max="7" width="7.7109375" style="1" customWidth="1"/>
    <col min="8" max="8" width="5.7109375" style="1" customWidth="1"/>
    <col min="9" max="9" width="7.421875" style="1" customWidth="1"/>
    <col min="10" max="10" width="8.00390625" style="1" customWidth="1"/>
    <col min="11" max="11" width="5.7109375" style="1" customWidth="1"/>
    <col min="12" max="12" width="7.57421875" style="1" customWidth="1"/>
    <col min="13" max="13" width="7.8515625" style="1" customWidth="1"/>
    <col min="14" max="14" width="5.8515625" style="1" customWidth="1"/>
    <col min="15" max="15" width="8.421875" style="1" customWidth="1"/>
    <col min="16" max="16" width="7.7109375" style="1" customWidth="1"/>
    <col min="17" max="17" width="9.57421875" style="1" customWidth="1"/>
    <col min="18" max="18" width="6.421875" style="1" customWidth="1"/>
    <col min="19" max="16384" width="9.140625" style="1" customWidth="1"/>
  </cols>
  <sheetData>
    <row r="1" spans="1:17" ht="22.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4"/>
      <c r="Q1" s="4"/>
    </row>
    <row r="2" spans="1:23" ht="22.5" customHeight="1">
      <c r="A2" s="7" t="s">
        <v>104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  <c r="O2" s="5"/>
      <c r="P2" s="4"/>
      <c r="Q2" s="37"/>
      <c r="W2" s="1" t="s">
        <v>21</v>
      </c>
    </row>
    <row r="3" spans="1:23" ht="22.5" customHeight="1">
      <c r="A3" s="5"/>
      <c r="B3" s="5"/>
      <c r="C3" s="5"/>
      <c r="D3" s="5"/>
      <c r="E3" s="5"/>
      <c r="F3" s="5"/>
      <c r="G3" s="5"/>
      <c r="H3" s="5"/>
      <c r="I3" s="7"/>
      <c r="Q3" s="24"/>
      <c r="R3" s="7"/>
      <c r="S3" s="7"/>
      <c r="T3" s="5"/>
      <c r="W3" s="1" t="s">
        <v>17</v>
      </c>
    </row>
    <row r="4" spans="1:23" ht="22.5" customHeight="1">
      <c r="A4" s="5"/>
      <c r="B4" s="5"/>
      <c r="D4" s="5"/>
      <c r="E4" s="5"/>
      <c r="F4" s="5"/>
      <c r="G4" s="5"/>
      <c r="H4" s="5"/>
      <c r="I4" s="7"/>
      <c r="L4" s="7" t="s">
        <v>9</v>
      </c>
      <c r="M4" s="128" t="s">
        <v>5</v>
      </c>
      <c r="N4" s="1" t="s">
        <v>17</v>
      </c>
      <c r="Q4" s="24"/>
      <c r="R4" s="7"/>
      <c r="S4" s="7"/>
      <c r="T4" s="5"/>
      <c r="W4" s="1" t="s">
        <v>18</v>
      </c>
    </row>
    <row r="5" spans="1:23" ht="22.5" customHeight="1">
      <c r="A5" s="5"/>
      <c r="B5" s="5"/>
      <c r="C5" s="32"/>
      <c r="D5" s="5"/>
      <c r="F5" s="5"/>
      <c r="G5" s="5"/>
      <c r="H5" s="5"/>
      <c r="I5" s="7"/>
      <c r="L5" s="7" t="s">
        <v>9</v>
      </c>
      <c r="M5" s="128" t="s">
        <v>6</v>
      </c>
      <c r="N5" s="1" t="s">
        <v>110</v>
      </c>
      <c r="Q5" s="24"/>
      <c r="R5" s="7"/>
      <c r="S5" s="7"/>
      <c r="T5" s="5"/>
      <c r="W5" s="1" t="s">
        <v>19</v>
      </c>
    </row>
    <row r="6" spans="1:23" ht="22.5" customHeight="1">
      <c r="A6" s="5"/>
      <c r="B6" s="5"/>
      <c r="C6" s="32"/>
      <c r="E6" s="5"/>
      <c r="F6" s="5"/>
      <c r="G6" s="5"/>
      <c r="H6" s="5"/>
      <c r="I6" s="7"/>
      <c r="L6" s="7" t="s">
        <v>9</v>
      </c>
      <c r="M6" s="128" t="s">
        <v>3</v>
      </c>
      <c r="N6" s="1" t="s">
        <v>215</v>
      </c>
      <c r="Q6" s="24"/>
      <c r="R6" s="7"/>
      <c r="S6" s="7"/>
      <c r="T6" s="5"/>
      <c r="W6" s="1" t="s">
        <v>20</v>
      </c>
    </row>
    <row r="7" spans="1:20" ht="22.5" customHeight="1">
      <c r="A7" s="5"/>
      <c r="B7" s="5"/>
      <c r="C7" s="32"/>
      <c r="D7" s="5"/>
      <c r="E7" s="5"/>
      <c r="F7" s="5"/>
      <c r="G7" s="5"/>
      <c r="H7" s="5"/>
      <c r="I7" s="7"/>
      <c r="L7" s="7"/>
      <c r="M7" s="128"/>
      <c r="O7" s="7"/>
      <c r="P7" s="128"/>
      <c r="Q7" s="24"/>
      <c r="R7" s="7"/>
      <c r="S7" s="7"/>
      <c r="T7" s="5"/>
    </row>
    <row r="8" spans="1:20" ht="22.5" customHeight="1" thickBot="1">
      <c r="A8" s="5"/>
      <c r="B8" s="5"/>
      <c r="C8" s="32"/>
      <c r="D8" s="5"/>
      <c r="E8" s="5"/>
      <c r="F8" s="5"/>
      <c r="G8" s="5"/>
      <c r="H8" s="5"/>
      <c r="I8" s="7"/>
      <c r="O8" s="7"/>
      <c r="P8" s="128"/>
      <c r="Q8" s="24"/>
      <c r="R8" s="7"/>
      <c r="S8" s="7"/>
      <c r="T8" s="5"/>
    </row>
    <row r="9" spans="1:17" ht="15.75" thickBot="1">
      <c r="A9" s="297" t="s">
        <v>10</v>
      </c>
      <c r="B9" s="299" t="s">
        <v>1</v>
      </c>
      <c r="C9" s="313" t="s">
        <v>4</v>
      </c>
      <c r="D9" s="303" t="s">
        <v>0</v>
      </c>
      <c r="E9" s="305" t="s">
        <v>2</v>
      </c>
      <c r="F9" s="310" t="s">
        <v>13</v>
      </c>
      <c r="G9" s="311"/>
      <c r="H9" s="311"/>
      <c r="I9" s="311"/>
      <c r="J9" s="311"/>
      <c r="K9" s="311"/>
      <c r="L9" s="311"/>
      <c r="M9" s="311"/>
      <c r="N9" s="311"/>
      <c r="O9" s="51"/>
      <c r="P9" s="317" t="s">
        <v>8</v>
      </c>
      <c r="Q9" s="308" t="s">
        <v>7</v>
      </c>
    </row>
    <row r="10" spans="1:17" ht="15.75" thickBot="1">
      <c r="A10" s="298"/>
      <c r="B10" s="300"/>
      <c r="C10" s="314"/>
      <c r="D10" s="304"/>
      <c r="E10" s="306"/>
      <c r="F10" s="8" t="s">
        <v>5</v>
      </c>
      <c r="G10" s="9" t="s">
        <v>7</v>
      </c>
      <c r="H10" s="15" t="s">
        <v>11</v>
      </c>
      <c r="I10" s="8" t="s">
        <v>6</v>
      </c>
      <c r="J10" s="9" t="s">
        <v>7</v>
      </c>
      <c r="K10" s="15" t="s">
        <v>11</v>
      </c>
      <c r="L10" s="9" t="s">
        <v>3</v>
      </c>
      <c r="M10" s="9" t="s">
        <v>7</v>
      </c>
      <c r="N10" s="50" t="s">
        <v>11</v>
      </c>
      <c r="O10" s="52" t="s">
        <v>14</v>
      </c>
      <c r="P10" s="318"/>
      <c r="Q10" s="309"/>
    </row>
    <row r="11" spans="1:17" ht="15.75" thickBot="1">
      <c r="A11" s="25" t="s">
        <v>222</v>
      </c>
      <c r="B11" s="4"/>
      <c r="C11" s="3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2.5" customHeight="1">
      <c r="A12" s="10">
        <v>1</v>
      </c>
      <c r="B12" s="175" t="s">
        <v>199</v>
      </c>
      <c r="C12" s="206" t="s">
        <v>25</v>
      </c>
      <c r="D12" s="175" t="s">
        <v>200</v>
      </c>
      <c r="E12" s="210" t="s">
        <v>201</v>
      </c>
      <c r="F12" s="112">
        <v>210</v>
      </c>
      <c r="G12" s="94">
        <f>PRODUCT(F12*100/320)</f>
        <v>65.625</v>
      </c>
      <c r="H12" s="118">
        <v>1</v>
      </c>
      <c r="I12" s="112">
        <v>212</v>
      </c>
      <c r="J12" s="94">
        <f>PRODUCT(I12*100/320)</f>
        <v>66.25</v>
      </c>
      <c r="K12" s="124">
        <v>1</v>
      </c>
      <c r="L12" s="121">
        <v>212</v>
      </c>
      <c r="M12" s="94">
        <f>PRODUCT(L12*100/320)</f>
        <v>66.25</v>
      </c>
      <c r="N12" s="113">
        <v>1</v>
      </c>
      <c r="O12" s="109"/>
      <c r="P12" s="95">
        <f>SUM(F12+I12+L12)</f>
        <v>634</v>
      </c>
      <c r="Q12" s="138">
        <f>PRODUCT(P12/3*100/320)</f>
        <v>66.04166666666667</v>
      </c>
    </row>
    <row r="13" spans="1:17" ht="22.5" customHeight="1">
      <c r="A13" s="11">
        <f>SUM(A12,1)</f>
        <v>2</v>
      </c>
      <c r="B13" s="59" t="s">
        <v>120</v>
      </c>
      <c r="C13" s="62" t="s">
        <v>117</v>
      </c>
      <c r="D13" s="59" t="s">
        <v>231</v>
      </c>
      <c r="E13" s="283" t="s">
        <v>122</v>
      </c>
      <c r="F13" s="114">
        <v>202</v>
      </c>
      <c r="G13" s="12">
        <f>PRODUCT(F13*100/320)</f>
        <v>63.125</v>
      </c>
      <c r="H13" s="119">
        <v>2</v>
      </c>
      <c r="I13" s="114">
        <v>208</v>
      </c>
      <c r="J13" s="12">
        <f>PRODUCT(I13*100/320)</f>
        <v>65</v>
      </c>
      <c r="K13" s="125">
        <v>2</v>
      </c>
      <c r="L13" s="122">
        <v>203</v>
      </c>
      <c r="M13" s="12">
        <f>PRODUCT(L13*100/320)</f>
        <v>63.4375</v>
      </c>
      <c r="N13" s="115">
        <v>2</v>
      </c>
      <c r="O13" s="110"/>
      <c r="P13" s="13">
        <f>SUM(F13+I13+L13)</f>
        <v>613</v>
      </c>
      <c r="Q13" s="139">
        <f>PRODUCT(P13/3*100/320)</f>
        <v>63.85416666666667</v>
      </c>
    </row>
    <row r="14" spans="1:17" ht="22.5" customHeight="1">
      <c r="A14" s="11">
        <f>SUM(A13,1)</f>
        <v>3</v>
      </c>
      <c r="B14" s="89" t="s">
        <v>204</v>
      </c>
      <c r="C14" s="90" t="s">
        <v>31</v>
      </c>
      <c r="D14" s="89" t="s">
        <v>205</v>
      </c>
      <c r="E14" s="284" t="s">
        <v>206</v>
      </c>
      <c r="F14" s="114">
        <v>201</v>
      </c>
      <c r="G14" s="12">
        <f>PRODUCT(F14*100/320)</f>
        <v>62.8125</v>
      </c>
      <c r="H14" s="119">
        <v>3</v>
      </c>
      <c r="I14" s="114">
        <v>204.5</v>
      </c>
      <c r="J14" s="12">
        <f>PRODUCT(I14*100/320)</f>
        <v>63.90625</v>
      </c>
      <c r="K14" s="125">
        <v>3</v>
      </c>
      <c r="L14" s="122">
        <v>194.5</v>
      </c>
      <c r="M14" s="12">
        <f>PRODUCT(L14*100/320)</f>
        <v>60.78125</v>
      </c>
      <c r="N14" s="115">
        <v>3</v>
      </c>
      <c r="O14" s="110"/>
      <c r="P14" s="13">
        <f>SUM(F14+I14+L14)</f>
        <v>600</v>
      </c>
      <c r="Q14" s="139">
        <f>PRODUCT(P14/3*100/320)</f>
        <v>62.5</v>
      </c>
    </row>
    <row r="15" spans="1:17" ht="22.5" customHeight="1" thickBot="1">
      <c r="A15" s="28">
        <f>SUM(A14,1)</f>
        <v>4</v>
      </c>
      <c r="B15" s="207" t="s">
        <v>221</v>
      </c>
      <c r="C15" s="208" t="s">
        <v>31</v>
      </c>
      <c r="D15" s="209" t="s">
        <v>202</v>
      </c>
      <c r="E15" s="213" t="s">
        <v>203</v>
      </c>
      <c r="F15" s="116">
        <v>200</v>
      </c>
      <c r="G15" s="98">
        <f>PRODUCT(F15*100/320)</f>
        <v>62.5</v>
      </c>
      <c r="H15" s="120">
        <v>4</v>
      </c>
      <c r="I15" s="116">
        <v>202.5</v>
      </c>
      <c r="J15" s="98">
        <f>PRODUCT(I15*100/320)</f>
        <v>63.28125</v>
      </c>
      <c r="K15" s="126">
        <v>4</v>
      </c>
      <c r="L15" s="123">
        <v>192</v>
      </c>
      <c r="M15" s="98">
        <f>PRODUCT(L15*100/320)</f>
        <v>60</v>
      </c>
      <c r="N15" s="117">
        <v>4</v>
      </c>
      <c r="O15" s="111"/>
      <c r="P15" s="99">
        <f>SUM(F15+I15+L15)</f>
        <v>594.5</v>
      </c>
      <c r="Q15" s="140">
        <f>PRODUCT(P15/3*100/320)</f>
        <v>61.92708333333333</v>
      </c>
    </row>
    <row r="16" spans="1:9" ht="13.5">
      <c r="A16" s="4"/>
      <c r="C16" s="1"/>
      <c r="F16" s="4"/>
      <c r="G16" s="4"/>
      <c r="H16" s="4"/>
      <c r="I16" s="4"/>
    </row>
    <row r="17" spans="3:9" ht="13.5">
      <c r="C17" s="1"/>
      <c r="F17" s="4"/>
      <c r="G17" s="4"/>
      <c r="H17" s="4"/>
      <c r="I17" s="4"/>
    </row>
    <row r="18" spans="1:10" ht="15">
      <c r="A18" s="14"/>
      <c r="C18" s="1"/>
      <c r="F18" s="4"/>
      <c r="G18" s="4"/>
      <c r="H18" s="4"/>
      <c r="I18" s="4"/>
      <c r="J18" s="4"/>
    </row>
    <row r="19" spans="1:9" ht="15">
      <c r="A19" s="24" t="s">
        <v>207</v>
      </c>
      <c r="I19" s="24" t="s">
        <v>16</v>
      </c>
    </row>
    <row r="20" ht="12.75">
      <c r="C20" s="1"/>
    </row>
    <row r="21" ht="12.75">
      <c r="C21" s="1"/>
    </row>
  </sheetData>
  <sheetProtection/>
  <mergeCells count="10">
    <mergeCell ref="P9:P10"/>
    <mergeCell ref="Q9:Q10"/>
    <mergeCell ref="A1:N1"/>
    <mergeCell ref="D2:H2"/>
    <mergeCell ref="A9:A10"/>
    <mergeCell ref="B9:B10"/>
    <mergeCell ref="C9:C10"/>
    <mergeCell ref="D9:D10"/>
    <mergeCell ref="E9:E10"/>
    <mergeCell ref="F9:N9"/>
  </mergeCells>
  <conditionalFormatting sqref="E12">
    <cfRule type="cellIs" priority="3" dxfId="0" operator="equal" stopIfTrue="1">
      <formula>0</formula>
    </cfRule>
    <cfRule type="cellIs" priority="4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zoomScale="90" zoomScaleNormal="90" zoomScalePageLayoutView="0" workbookViewId="0" topLeftCell="A19">
      <selection activeCell="E61" sqref="E61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34" customWidth="1"/>
    <col min="4" max="4" width="14.8515625" style="1" customWidth="1"/>
    <col min="5" max="5" width="14.421875" style="1" customWidth="1"/>
    <col min="6" max="7" width="7.7109375" style="1" customWidth="1"/>
    <col min="8" max="8" width="5.57421875" style="1" customWidth="1"/>
    <col min="9" max="10" width="7.7109375" style="1" customWidth="1"/>
    <col min="11" max="11" width="5.57421875" style="1" customWidth="1"/>
    <col min="12" max="13" width="7.7109375" style="1" customWidth="1"/>
    <col min="14" max="14" width="5.7109375" style="1" customWidth="1"/>
    <col min="15" max="16" width="7.7109375" style="1" customWidth="1"/>
    <col min="17" max="17" width="6.140625" style="1" customWidth="1"/>
    <col min="18" max="18" width="7.57421875" style="1" customWidth="1"/>
    <col min="19" max="19" width="8.00390625" style="1" customWidth="1"/>
    <col min="20" max="20" width="5.7109375" style="1" customWidth="1"/>
    <col min="21" max="21" width="5.28125" style="1" customWidth="1"/>
    <col min="22" max="22" width="9.140625" style="1" customWidth="1"/>
    <col min="23" max="23" width="10.7109375" style="1" customWidth="1"/>
    <col min="24" max="16384" width="9.140625" style="1" customWidth="1"/>
  </cols>
  <sheetData>
    <row r="1" spans="1:17" ht="22.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4"/>
      <c r="Q1" s="4"/>
    </row>
    <row r="2" spans="1:14" ht="22.5" customHeight="1">
      <c r="A2" s="7" t="s">
        <v>104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</row>
    <row r="3" spans="1:24" ht="22.5" customHeight="1">
      <c r="A3" s="5"/>
      <c r="B3" s="5"/>
      <c r="C3" s="5"/>
      <c r="D3" s="5"/>
      <c r="E3" s="5"/>
      <c r="F3" s="5"/>
      <c r="G3" s="5"/>
      <c r="H3" s="5"/>
      <c r="I3" s="7"/>
      <c r="S3" s="24"/>
      <c r="X3" s="24"/>
    </row>
    <row r="4" spans="1:24" ht="22.5" customHeight="1">
      <c r="A4" s="5"/>
      <c r="B4" s="5"/>
      <c r="D4" s="5"/>
      <c r="E4" s="5"/>
      <c r="F4" s="5"/>
      <c r="G4" s="5"/>
      <c r="I4" s="7"/>
      <c r="O4" s="7" t="s">
        <v>9</v>
      </c>
      <c r="P4" s="46" t="s">
        <v>107</v>
      </c>
      <c r="Q4" s="7" t="s">
        <v>198</v>
      </c>
      <c r="R4" s="5"/>
      <c r="X4" s="24"/>
    </row>
    <row r="5" spans="1:24" ht="22.5" customHeight="1">
      <c r="A5" s="5"/>
      <c r="B5" s="5"/>
      <c r="C5" s="32"/>
      <c r="D5" s="5"/>
      <c r="F5" s="5"/>
      <c r="G5" s="5"/>
      <c r="H5" s="7"/>
      <c r="I5" s="7"/>
      <c r="O5" s="7" t="s">
        <v>9</v>
      </c>
      <c r="P5" s="35" t="s">
        <v>5</v>
      </c>
      <c r="Q5" s="24" t="s">
        <v>110</v>
      </c>
      <c r="R5" s="5"/>
      <c r="X5" s="24"/>
    </row>
    <row r="6" spans="1:18" ht="22.5" customHeight="1">
      <c r="A6" s="5"/>
      <c r="B6" s="5"/>
      <c r="C6" s="32"/>
      <c r="D6" s="5"/>
      <c r="E6" s="5"/>
      <c r="F6" s="5"/>
      <c r="G6" s="5"/>
      <c r="H6" s="7"/>
      <c r="I6" s="7"/>
      <c r="O6" s="7" t="s">
        <v>9</v>
      </c>
      <c r="P6" s="35" t="s">
        <v>6</v>
      </c>
      <c r="Q6" s="24" t="s">
        <v>18</v>
      </c>
      <c r="R6" s="5"/>
    </row>
    <row r="7" spans="1:19" ht="22.5" customHeight="1">
      <c r="A7" s="5"/>
      <c r="B7" s="5"/>
      <c r="C7" s="32"/>
      <c r="D7" s="5"/>
      <c r="E7" s="5"/>
      <c r="F7" s="5"/>
      <c r="G7" s="5"/>
      <c r="H7" s="5"/>
      <c r="I7" s="7"/>
      <c r="O7" s="7" t="s">
        <v>9</v>
      </c>
      <c r="P7" s="35" t="s">
        <v>3</v>
      </c>
      <c r="Q7" s="7" t="s">
        <v>210</v>
      </c>
      <c r="R7" s="5"/>
      <c r="S7" s="24"/>
    </row>
    <row r="8" spans="1:19" ht="22.5" customHeight="1" thickBot="1">
      <c r="A8"/>
      <c r="B8"/>
      <c r="C8" s="27"/>
      <c r="D8"/>
      <c r="E8"/>
      <c r="F8" s="4"/>
      <c r="G8" s="4"/>
      <c r="H8"/>
      <c r="I8" s="7"/>
      <c r="O8" s="7" t="s">
        <v>9</v>
      </c>
      <c r="P8" s="35" t="s">
        <v>15</v>
      </c>
      <c r="Q8" s="7" t="s">
        <v>109</v>
      </c>
      <c r="R8" s="5"/>
      <c r="S8" s="7"/>
    </row>
    <row r="9" spans="1:23" ht="22.5" customHeight="1" thickBot="1">
      <c r="A9" s="297" t="s">
        <v>10</v>
      </c>
      <c r="B9" s="299" t="s">
        <v>1</v>
      </c>
      <c r="C9" s="313" t="s">
        <v>4</v>
      </c>
      <c r="D9" s="303" t="s">
        <v>0</v>
      </c>
      <c r="E9" s="305" t="s">
        <v>2</v>
      </c>
      <c r="F9" s="310" t="s">
        <v>13</v>
      </c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2"/>
      <c r="U9" s="21"/>
      <c r="V9" s="305" t="s">
        <v>8</v>
      </c>
      <c r="W9" s="308" t="s">
        <v>7</v>
      </c>
    </row>
    <row r="10" spans="1:23" ht="22.5" customHeight="1" thickBot="1">
      <c r="A10" s="298"/>
      <c r="B10" s="300"/>
      <c r="C10" s="314"/>
      <c r="D10" s="304"/>
      <c r="E10" s="306"/>
      <c r="F10" s="8" t="s">
        <v>107</v>
      </c>
      <c r="G10" s="9" t="s">
        <v>7</v>
      </c>
      <c r="H10" s="15" t="s">
        <v>11</v>
      </c>
      <c r="I10" s="8" t="s">
        <v>5</v>
      </c>
      <c r="J10" s="9" t="s">
        <v>7</v>
      </c>
      <c r="K10" s="15" t="s">
        <v>11</v>
      </c>
      <c r="L10" s="9" t="s">
        <v>6</v>
      </c>
      <c r="M10" s="9" t="s">
        <v>7</v>
      </c>
      <c r="N10" s="15" t="s">
        <v>11</v>
      </c>
      <c r="O10" s="9" t="s">
        <v>3</v>
      </c>
      <c r="P10" s="9" t="s">
        <v>7</v>
      </c>
      <c r="Q10" s="15" t="s">
        <v>11</v>
      </c>
      <c r="R10" s="9" t="s">
        <v>15</v>
      </c>
      <c r="S10" s="9" t="s">
        <v>7</v>
      </c>
      <c r="T10" s="15" t="s">
        <v>11</v>
      </c>
      <c r="U10" s="22" t="s">
        <v>14</v>
      </c>
      <c r="V10" s="306"/>
      <c r="W10" s="309"/>
    </row>
    <row r="11" spans="1:23" ht="22.5" customHeight="1" thickBot="1">
      <c r="A11" s="25" t="s">
        <v>82</v>
      </c>
      <c r="B11" s="4"/>
      <c r="C11" s="3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2.5" customHeight="1">
      <c r="A12" s="10">
        <v>1</v>
      </c>
      <c r="B12" s="162" t="s">
        <v>54</v>
      </c>
      <c r="C12" s="163" t="s">
        <v>22</v>
      </c>
      <c r="D12" s="164" t="s">
        <v>164</v>
      </c>
      <c r="E12" s="167" t="s">
        <v>57</v>
      </c>
      <c r="F12" s="112">
        <v>259.5</v>
      </c>
      <c r="G12" s="94">
        <f aca="true" t="shared" si="0" ref="G12:G21">PRODUCT(F12*100/380)</f>
        <v>68.28947368421052</v>
      </c>
      <c r="H12" s="118">
        <v>1</v>
      </c>
      <c r="I12" s="112">
        <v>267</v>
      </c>
      <c r="J12" s="94">
        <f aca="true" t="shared" si="1" ref="J12:J21">PRODUCT(I12*100/380)</f>
        <v>70.26315789473684</v>
      </c>
      <c r="K12" s="118">
        <v>1</v>
      </c>
      <c r="L12" s="171">
        <v>272</v>
      </c>
      <c r="M12" s="94">
        <f aca="true" t="shared" si="2" ref="M12:M21">PRODUCT(L12*100/380)</f>
        <v>71.57894736842105</v>
      </c>
      <c r="N12" s="113">
        <v>1</v>
      </c>
      <c r="O12" s="121">
        <v>254.5</v>
      </c>
      <c r="P12" s="94">
        <f aca="true" t="shared" si="3" ref="P12:P21">PRODUCT(O12*100/380)</f>
        <v>66.97368421052632</v>
      </c>
      <c r="Q12" s="113">
        <v>1</v>
      </c>
      <c r="R12" s="121">
        <v>275</v>
      </c>
      <c r="S12" s="94">
        <f aca="true" t="shared" si="4" ref="S12:S21">PRODUCT(R12*100/380)</f>
        <v>72.36842105263158</v>
      </c>
      <c r="T12" s="113">
        <v>1</v>
      </c>
      <c r="U12" s="109"/>
      <c r="V12" s="95">
        <f aca="true" t="shared" si="5" ref="V12:V21">SUM(F12+I12+L12+R12+O12)</f>
        <v>1328</v>
      </c>
      <c r="W12" s="138">
        <f aca="true" t="shared" si="6" ref="W12:W21">PRODUCT(V12/5*100/380)</f>
        <v>69.89473684210527</v>
      </c>
    </row>
    <row r="13" spans="1:23" ht="22.5" customHeight="1">
      <c r="A13" s="11">
        <f aca="true" t="shared" si="7" ref="A13:A21">SUM(A12,1)</f>
        <v>2</v>
      </c>
      <c r="B13" s="81" t="s">
        <v>162</v>
      </c>
      <c r="C13" s="82" t="s">
        <v>117</v>
      </c>
      <c r="D13" s="81" t="s">
        <v>163</v>
      </c>
      <c r="E13" s="168" t="s">
        <v>162</v>
      </c>
      <c r="F13" s="114">
        <v>253</v>
      </c>
      <c r="G13" s="12">
        <f t="shared" si="0"/>
        <v>66.57894736842105</v>
      </c>
      <c r="H13" s="119">
        <v>3</v>
      </c>
      <c r="I13" s="114">
        <v>258.5</v>
      </c>
      <c r="J13" s="12">
        <f t="shared" si="1"/>
        <v>68.02631578947368</v>
      </c>
      <c r="K13" s="119">
        <v>2</v>
      </c>
      <c r="L13" s="172">
        <v>252.5</v>
      </c>
      <c r="M13" s="12">
        <f t="shared" si="2"/>
        <v>66.44736842105263</v>
      </c>
      <c r="N13" s="115">
        <v>5</v>
      </c>
      <c r="O13" s="122">
        <v>252</v>
      </c>
      <c r="P13" s="12">
        <f t="shared" si="3"/>
        <v>66.3157894736842</v>
      </c>
      <c r="Q13" s="115">
        <v>2</v>
      </c>
      <c r="R13" s="122">
        <v>259</v>
      </c>
      <c r="S13" s="12">
        <f t="shared" si="4"/>
        <v>68.15789473684211</v>
      </c>
      <c r="T13" s="115">
        <v>2</v>
      </c>
      <c r="U13" s="110"/>
      <c r="V13" s="13">
        <f t="shared" si="5"/>
        <v>1275</v>
      </c>
      <c r="W13" s="139">
        <f t="shared" si="6"/>
        <v>67.10526315789474</v>
      </c>
    </row>
    <row r="14" spans="1:23" ht="22.5" customHeight="1">
      <c r="A14" s="11">
        <f t="shared" si="7"/>
        <v>3</v>
      </c>
      <c r="B14" s="78" t="s">
        <v>36</v>
      </c>
      <c r="C14" s="69" t="s">
        <v>31</v>
      </c>
      <c r="D14" s="78" t="s">
        <v>60</v>
      </c>
      <c r="E14" s="101" t="s">
        <v>51</v>
      </c>
      <c r="F14" s="114">
        <v>254.5</v>
      </c>
      <c r="G14" s="12">
        <f t="shared" si="0"/>
        <v>66.97368421052632</v>
      </c>
      <c r="H14" s="119">
        <v>2</v>
      </c>
      <c r="I14" s="114">
        <v>257.5</v>
      </c>
      <c r="J14" s="12">
        <f t="shared" si="1"/>
        <v>67.76315789473684</v>
      </c>
      <c r="K14" s="119">
        <v>3</v>
      </c>
      <c r="L14" s="172">
        <v>254.5</v>
      </c>
      <c r="M14" s="12">
        <f t="shared" si="2"/>
        <v>66.97368421052632</v>
      </c>
      <c r="N14" s="115">
        <v>4</v>
      </c>
      <c r="O14" s="122">
        <v>252</v>
      </c>
      <c r="P14" s="12">
        <f t="shared" si="3"/>
        <v>66.3157894736842</v>
      </c>
      <c r="Q14" s="115">
        <v>2</v>
      </c>
      <c r="R14" s="122">
        <v>252.5</v>
      </c>
      <c r="S14" s="12">
        <f t="shared" si="4"/>
        <v>66.44736842105263</v>
      </c>
      <c r="T14" s="115">
        <v>4</v>
      </c>
      <c r="U14" s="110"/>
      <c r="V14" s="13">
        <f t="shared" si="5"/>
        <v>1271</v>
      </c>
      <c r="W14" s="139">
        <f t="shared" si="6"/>
        <v>66.89473684210526</v>
      </c>
    </row>
    <row r="15" spans="1:23" ht="22.5" customHeight="1">
      <c r="A15" s="11">
        <f t="shared" si="7"/>
        <v>4</v>
      </c>
      <c r="B15" s="81" t="s">
        <v>158</v>
      </c>
      <c r="C15" s="82" t="s">
        <v>117</v>
      </c>
      <c r="D15" s="81" t="s">
        <v>159</v>
      </c>
      <c r="E15" s="101" t="s">
        <v>154</v>
      </c>
      <c r="F15" s="114">
        <v>250.5</v>
      </c>
      <c r="G15" s="12">
        <f t="shared" si="0"/>
        <v>65.92105263157895</v>
      </c>
      <c r="H15" s="119">
        <v>4</v>
      </c>
      <c r="I15" s="114">
        <v>241.5</v>
      </c>
      <c r="J15" s="12">
        <f t="shared" si="1"/>
        <v>63.55263157894737</v>
      </c>
      <c r="K15" s="119">
        <v>7</v>
      </c>
      <c r="L15" s="172">
        <v>255</v>
      </c>
      <c r="M15" s="12">
        <f t="shared" si="2"/>
        <v>67.10526315789474</v>
      </c>
      <c r="N15" s="115">
        <v>3</v>
      </c>
      <c r="O15" s="122">
        <v>245.5</v>
      </c>
      <c r="P15" s="12">
        <f t="shared" si="3"/>
        <v>64.60526315789474</v>
      </c>
      <c r="Q15" s="115">
        <v>4</v>
      </c>
      <c r="R15" s="122">
        <v>258.5</v>
      </c>
      <c r="S15" s="12">
        <f t="shared" si="4"/>
        <v>68.02631578947368</v>
      </c>
      <c r="T15" s="115">
        <v>3</v>
      </c>
      <c r="U15" s="110"/>
      <c r="V15" s="13">
        <f t="shared" si="5"/>
        <v>1251</v>
      </c>
      <c r="W15" s="139">
        <f t="shared" si="6"/>
        <v>65.84210526315789</v>
      </c>
    </row>
    <row r="16" spans="1:23" ht="22.5" customHeight="1">
      <c r="A16" s="11">
        <f t="shared" si="7"/>
        <v>5</v>
      </c>
      <c r="B16" s="79" t="s">
        <v>36</v>
      </c>
      <c r="C16" s="69" t="s">
        <v>31</v>
      </c>
      <c r="D16" s="80" t="s">
        <v>165</v>
      </c>
      <c r="E16" s="106" t="s">
        <v>166</v>
      </c>
      <c r="F16" s="114">
        <v>247.5</v>
      </c>
      <c r="G16" s="12">
        <f t="shared" si="0"/>
        <v>65.13157894736842</v>
      </c>
      <c r="H16" s="119">
        <v>5</v>
      </c>
      <c r="I16" s="114">
        <v>247.5</v>
      </c>
      <c r="J16" s="12">
        <f t="shared" si="1"/>
        <v>65.13157894736842</v>
      </c>
      <c r="K16" s="119">
        <v>5</v>
      </c>
      <c r="L16" s="172">
        <v>255.5</v>
      </c>
      <c r="M16" s="12">
        <f t="shared" si="2"/>
        <v>67.23684210526316</v>
      </c>
      <c r="N16" s="115">
        <v>2</v>
      </c>
      <c r="O16" s="122">
        <v>244</v>
      </c>
      <c r="P16" s="12">
        <f t="shared" si="3"/>
        <v>64.21052631578948</v>
      </c>
      <c r="Q16" s="115">
        <v>5</v>
      </c>
      <c r="R16" s="122">
        <v>241.5</v>
      </c>
      <c r="S16" s="12">
        <f t="shared" si="4"/>
        <v>63.55263157894737</v>
      </c>
      <c r="T16" s="115">
        <v>5</v>
      </c>
      <c r="U16" s="110"/>
      <c r="V16" s="13">
        <f t="shared" si="5"/>
        <v>1236</v>
      </c>
      <c r="W16" s="139">
        <f t="shared" si="6"/>
        <v>65.05263157894737</v>
      </c>
    </row>
    <row r="17" spans="1:23" ht="22.5" customHeight="1">
      <c r="A17" s="11">
        <f t="shared" si="7"/>
        <v>6</v>
      </c>
      <c r="B17" s="56" t="s">
        <v>160</v>
      </c>
      <c r="C17" s="69" t="s">
        <v>22</v>
      </c>
      <c r="D17" s="61" t="s">
        <v>59</v>
      </c>
      <c r="E17" s="102" t="s">
        <v>161</v>
      </c>
      <c r="F17" s="114">
        <v>247.5</v>
      </c>
      <c r="G17" s="12">
        <f t="shared" si="0"/>
        <v>65.13157894736842</v>
      </c>
      <c r="H17" s="119">
        <v>6</v>
      </c>
      <c r="I17" s="114">
        <v>239</v>
      </c>
      <c r="J17" s="12">
        <f t="shared" si="1"/>
        <v>62.89473684210526</v>
      </c>
      <c r="K17" s="119">
        <v>8</v>
      </c>
      <c r="L17" s="172">
        <v>248.5</v>
      </c>
      <c r="M17" s="12">
        <f t="shared" si="2"/>
        <v>65.39473684210526</v>
      </c>
      <c r="N17" s="115">
        <v>6</v>
      </c>
      <c r="O17" s="122">
        <v>244</v>
      </c>
      <c r="P17" s="12">
        <f t="shared" si="3"/>
        <v>64.21052631578948</v>
      </c>
      <c r="Q17" s="115">
        <v>5</v>
      </c>
      <c r="R17" s="122">
        <v>237</v>
      </c>
      <c r="S17" s="12">
        <f t="shared" si="4"/>
        <v>62.36842105263158</v>
      </c>
      <c r="T17" s="115">
        <v>6</v>
      </c>
      <c r="U17" s="110"/>
      <c r="V17" s="13">
        <f t="shared" si="5"/>
        <v>1216</v>
      </c>
      <c r="W17" s="139">
        <f t="shared" si="6"/>
        <v>64</v>
      </c>
    </row>
    <row r="18" spans="1:23" ht="22.5" customHeight="1">
      <c r="A18" s="11">
        <f t="shared" si="7"/>
        <v>7</v>
      </c>
      <c r="B18" s="83" t="s">
        <v>55</v>
      </c>
      <c r="C18" s="69" t="s">
        <v>31</v>
      </c>
      <c r="D18" s="83" t="s">
        <v>58</v>
      </c>
      <c r="E18" s="101" t="s">
        <v>51</v>
      </c>
      <c r="F18" s="114">
        <v>243</v>
      </c>
      <c r="G18" s="12">
        <f t="shared" si="0"/>
        <v>63.94736842105263</v>
      </c>
      <c r="H18" s="119">
        <v>7</v>
      </c>
      <c r="I18" s="114">
        <v>245</v>
      </c>
      <c r="J18" s="12">
        <f t="shared" si="1"/>
        <v>64.47368421052632</v>
      </c>
      <c r="K18" s="119">
        <v>6</v>
      </c>
      <c r="L18" s="172">
        <v>248.5</v>
      </c>
      <c r="M18" s="12">
        <f t="shared" si="2"/>
        <v>65.39473684210526</v>
      </c>
      <c r="N18" s="115">
        <v>6</v>
      </c>
      <c r="O18" s="122">
        <v>238.5</v>
      </c>
      <c r="P18" s="12">
        <f t="shared" si="3"/>
        <v>62.76315789473684</v>
      </c>
      <c r="Q18" s="115">
        <v>8</v>
      </c>
      <c r="R18" s="122">
        <v>237</v>
      </c>
      <c r="S18" s="12">
        <f t="shared" si="4"/>
        <v>62.36842105263158</v>
      </c>
      <c r="T18" s="115">
        <v>7</v>
      </c>
      <c r="U18" s="110"/>
      <c r="V18" s="13">
        <f t="shared" si="5"/>
        <v>1212</v>
      </c>
      <c r="W18" s="139">
        <f t="shared" si="6"/>
        <v>63.78947368421053</v>
      </c>
    </row>
    <row r="19" spans="1:23" ht="22.5" customHeight="1">
      <c r="A19" s="11">
        <f t="shared" si="7"/>
        <v>8</v>
      </c>
      <c r="B19" s="81" t="s">
        <v>155</v>
      </c>
      <c r="C19" s="82" t="s">
        <v>117</v>
      </c>
      <c r="D19" s="81" t="s">
        <v>156</v>
      </c>
      <c r="E19" s="169" t="s">
        <v>157</v>
      </c>
      <c r="F19" s="114">
        <v>240</v>
      </c>
      <c r="G19" s="12">
        <f t="shared" si="0"/>
        <v>63.1578947368421</v>
      </c>
      <c r="H19" s="119">
        <v>8</v>
      </c>
      <c r="I19" s="114">
        <v>252</v>
      </c>
      <c r="J19" s="12">
        <f t="shared" si="1"/>
        <v>66.3157894736842</v>
      </c>
      <c r="K19" s="119">
        <v>4</v>
      </c>
      <c r="L19" s="172">
        <v>242</v>
      </c>
      <c r="M19" s="12">
        <f t="shared" si="2"/>
        <v>63.68421052631579</v>
      </c>
      <c r="N19" s="115">
        <v>8</v>
      </c>
      <c r="O19" s="122">
        <v>239</v>
      </c>
      <c r="P19" s="12">
        <f t="shared" si="3"/>
        <v>62.89473684210526</v>
      </c>
      <c r="Q19" s="115">
        <v>7</v>
      </c>
      <c r="R19" s="122">
        <v>229.5</v>
      </c>
      <c r="S19" s="12">
        <f t="shared" si="4"/>
        <v>60.39473684210526</v>
      </c>
      <c r="T19" s="115">
        <v>9</v>
      </c>
      <c r="U19" s="110"/>
      <c r="V19" s="13">
        <f t="shared" si="5"/>
        <v>1202.5</v>
      </c>
      <c r="W19" s="139">
        <f t="shared" si="6"/>
        <v>63.28947368421053</v>
      </c>
    </row>
    <row r="20" spans="1:23" ht="22.5" customHeight="1">
      <c r="A20" s="11">
        <f t="shared" si="7"/>
        <v>9</v>
      </c>
      <c r="B20" s="79" t="s">
        <v>149</v>
      </c>
      <c r="C20" s="69" t="s">
        <v>31</v>
      </c>
      <c r="D20" s="80" t="s">
        <v>150</v>
      </c>
      <c r="E20" s="106" t="s">
        <v>151</v>
      </c>
      <c r="F20" s="114">
        <v>229</v>
      </c>
      <c r="G20" s="12">
        <f t="shared" si="0"/>
        <v>60.26315789473684</v>
      </c>
      <c r="H20" s="119">
        <v>10</v>
      </c>
      <c r="I20" s="114">
        <v>229.5</v>
      </c>
      <c r="J20" s="12">
        <f t="shared" si="1"/>
        <v>60.39473684210526</v>
      </c>
      <c r="K20" s="119">
        <v>9</v>
      </c>
      <c r="L20" s="172">
        <v>232</v>
      </c>
      <c r="M20" s="12">
        <f t="shared" si="2"/>
        <v>61.05263157894737</v>
      </c>
      <c r="N20" s="115">
        <v>9</v>
      </c>
      <c r="O20" s="122">
        <v>233.5</v>
      </c>
      <c r="P20" s="12">
        <f t="shared" si="3"/>
        <v>61.44736842105263</v>
      </c>
      <c r="Q20" s="115">
        <v>9</v>
      </c>
      <c r="R20" s="122">
        <v>234</v>
      </c>
      <c r="S20" s="12">
        <f t="shared" si="4"/>
        <v>61.578947368421055</v>
      </c>
      <c r="T20" s="115">
        <v>8</v>
      </c>
      <c r="U20" s="110"/>
      <c r="V20" s="13">
        <f t="shared" si="5"/>
        <v>1158</v>
      </c>
      <c r="W20" s="139">
        <f t="shared" si="6"/>
        <v>60.94736842105263</v>
      </c>
    </row>
    <row r="21" spans="1:23" ht="27" customHeight="1" thickBot="1">
      <c r="A21" s="28">
        <f t="shared" si="7"/>
        <v>10</v>
      </c>
      <c r="B21" s="165" t="s">
        <v>152</v>
      </c>
      <c r="C21" s="166" t="s">
        <v>117</v>
      </c>
      <c r="D21" s="165" t="s">
        <v>153</v>
      </c>
      <c r="E21" s="170" t="s">
        <v>154</v>
      </c>
      <c r="F21" s="116">
        <v>237.5</v>
      </c>
      <c r="G21" s="98">
        <f t="shared" si="0"/>
        <v>62.5</v>
      </c>
      <c r="H21" s="120">
        <v>9</v>
      </c>
      <c r="I21" s="116">
        <v>226</v>
      </c>
      <c r="J21" s="98">
        <f t="shared" si="1"/>
        <v>59.473684210526315</v>
      </c>
      <c r="K21" s="120">
        <v>10</v>
      </c>
      <c r="L21" s="173">
        <v>225</v>
      </c>
      <c r="M21" s="98">
        <f t="shared" si="2"/>
        <v>59.21052631578947</v>
      </c>
      <c r="N21" s="117">
        <v>10</v>
      </c>
      <c r="O21" s="123">
        <v>231</v>
      </c>
      <c r="P21" s="98">
        <f t="shared" si="3"/>
        <v>60.78947368421053</v>
      </c>
      <c r="Q21" s="117">
        <v>10</v>
      </c>
      <c r="R21" s="123">
        <v>227</v>
      </c>
      <c r="S21" s="98">
        <f t="shared" si="4"/>
        <v>59.73684210526316</v>
      </c>
      <c r="T21" s="117">
        <v>10</v>
      </c>
      <c r="U21" s="111"/>
      <c r="V21" s="99">
        <f t="shared" si="5"/>
        <v>1146.5</v>
      </c>
      <c r="W21" s="140">
        <f t="shared" si="6"/>
        <v>60.3421052631579</v>
      </c>
    </row>
    <row r="22" spans="1:23" ht="22.5" customHeight="1">
      <c r="A22" s="192"/>
      <c r="B22" s="186"/>
      <c r="C22" s="187"/>
      <c r="D22" s="186"/>
      <c r="E22" s="188"/>
      <c r="F22" s="189"/>
      <c r="G22" s="193"/>
      <c r="H22" s="190"/>
      <c r="I22" s="7" t="s">
        <v>9</v>
      </c>
      <c r="J22" s="128" t="s">
        <v>107</v>
      </c>
      <c r="K22" s="16" t="s">
        <v>110</v>
      </c>
      <c r="L22" s="5"/>
      <c r="M22" s="17"/>
      <c r="N22" s="190"/>
      <c r="T22" s="190"/>
      <c r="U22" s="190"/>
      <c r="V22" s="191"/>
      <c r="W22" s="194"/>
    </row>
    <row r="23" spans="1:23" ht="22.5" customHeight="1">
      <c r="A23" s="192"/>
      <c r="B23" s="186"/>
      <c r="C23" s="187"/>
      <c r="D23" s="186"/>
      <c r="E23" s="188"/>
      <c r="F23" s="189"/>
      <c r="G23" s="193"/>
      <c r="H23" s="190"/>
      <c r="I23" s="7" t="s">
        <v>9</v>
      </c>
      <c r="J23" s="128" t="s">
        <v>5</v>
      </c>
      <c r="K23" s="7" t="s">
        <v>109</v>
      </c>
      <c r="L23" s="5"/>
      <c r="M23" s="17"/>
      <c r="N23" s="190"/>
      <c r="O23" s="7" t="s">
        <v>9</v>
      </c>
      <c r="P23" s="128" t="s">
        <v>3</v>
      </c>
      <c r="Q23" s="7" t="s">
        <v>198</v>
      </c>
      <c r="R23" s="5"/>
      <c r="S23" s="16"/>
      <c r="T23" s="190"/>
      <c r="U23" s="190"/>
      <c r="V23" s="191"/>
      <c r="W23" s="194"/>
    </row>
    <row r="24" spans="1:23" ht="22.5" customHeight="1" thickBot="1">
      <c r="A24" s="192"/>
      <c r="B24" s="186"/>
      <c r="C24" s="187"/>
      <c r="D24" s="186"/>
      <c r="E24" s="188"/>
      <c r="F24" s="189"/>
      <c r="G24" s="193"/>
      <c r="H24" s="190"/>
      <c r="I24" s="7" t="s">
        <v>9</v>
      </c>
      <c r="J24" s="128" t="s">
        <v>6</v>
      </c>
      <c r="K24" s="7" t="s">
        <v>210</v>
      </c>
      <c r="L24" s="5"/>
      <c r="M24" s="17"/>
      <c r="N24" s="190"/>
      <c r="O24" s="7" t="s">
        <v>9</v>
      </c>
      <c r="P24" s="128" t="s">
        <v>15</v>
      </c>
      <c r="Q24" s="16" t="s">
        <v>18</v>
      </c>
      <c r="R24" s="5"/>
      <c r="S24" s="7"/>
      <c r="T24" s="190"/>
      <c r="U24" s="190"/>
      <c r="V24" s="191"/>
      <c r="W24" s="194"/>
    </row>
    <row r="25" spans="1:23" ht="22.5" customHeight="1" thickBot="1">
      <c r="A25" s="297" t="s">
        <v>10</v>
      </c>
      <c r="B25" s="299" t="s">
        <v>1</v>
      </c>
      <c r="C25" s="313" t="s">
        <v>4</v>
      </c>
      <c r="D25" s="303" t="s">
        <v>0</v>
      </c>
      <c r="E25" s="305" t="s">
        <v>2</v>
      </c>
      <c r="F25" s="310" t="s">
        <v>13</v>
      </c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2"/>
      <c r="U25" s="21"/>
      <c r="V25" s="305" t="s">
        <v>8</v>
      </c>
      <c r="W25" s="308" t="s">
        <v>7</v>
      </c>
    </row>
    <row r="26" spans="1:23" ht="22.5" customHeight="1" thickBot="1">
      <c r="A26" s="298"/>
      <c r="B26" s="300"/>
      <c r="C26" s="314"/>
      <c r="D26" s="304"/>
      <c r="E26" s="306"/>
      <c r="F26" s="8" t="s">
        <v>107</v>
      </c>
      <c r="G26" s="9" t="s">
        <v>7</v>
      </c>
      <c r="H26" s="15" t="s">
        <v>11</v>
      </c>
      <c r="I26" s="8" t="s">
        <v>5</v>
      </c>
      <c r="J26" s="9" t="s">
        <v>7</v>
      </c>
      <c r="K26" s="15" t="s">
        <v>11</v>
      </c>
      <c r="L26" s="9" t="s">
        <v>6</v>
      </c>
      <c r="M26" s="9" t="s">
        <v>7</v>
      </c>
      <c r="N26" s="15" t="s">
        <v>11</v>
      </c>
      <c r="O26" s="9" t="s">
        <v>3</v>
      </c>
      <c r="P26" s="9" t="s">
        <v>7</v>
      </c>
      <c r="Q26" s="15" t="s">
        <v>11</v>
      </c>
      <c r="R26" s="9" t="s">
        <v>15</v>
      </c>
      <c r="S26" s="9" t="s">
        <v>7</v>
      </c>
      <c r="T26" s="15" t="s">
        <v>11</v>
      </c>
      <c r="U26" s="22" t="s">
        <v>14</v>
      </c>
      <c r="V26" s="306"/>
      <c r="W26" s="309"/>
    </row>
    <row r="27" spans="1:23" ht="22.5" customHeight="1" thickBot="1">
      <c r="A27" s="25" t="s">
        <v>112</v>
      </c>
      <c r="B27" s="4"/>
      <c r="C27" s="3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2.5" customHeight="1" thickBot="1">
      <c r="A28" s="195">
        <v>1</v>
      </c>
      <c r="B28" s="196" t="s">
        <v>56</v>
      </c>
      <c r="C28" s="197" t="s">
        <v>31</v>
      </c>
      <c r="D28" s="196" t="s">
        <v>211</v>
      </c>
      <c r="E28" s="198" t="s">
        <v>212</v>
      </c>
      <c r="F28" s="199">
        <v>310.5</v>
      </c>
      <c r="G28" s="200">
        <f>PRODUCT(F28*100/500)</f>
        <v>62.1</v>
      </c>
      <c r="H28" s="201">
        <v>1</v>
      </c>
      <c r="I28" s="199">
        <v>295</v>
      </c>
      <c r="J28" s="200">
        <f>PRODUCT(I28*100/500)</f>
        <v>59</v>
      </c>
      <c r="K28" s="201">
        <v>1</v>
      </c>
      <c r="L28" s="202">
        <v>310.5</v>
      </c>
      <c r="M28" s="200">
        <f>PRODUCT(L28*100/500)</f>
        <v>62.1</v>
      </c>
      <c r="N28" s="203">
        <v>1</v>
      </c>
      <c r="O28" s="202">
        <v>313</v>
      </c>
      <c r="P28" s="200">
        <f>PRODUCT(O28*100/500)</f>
        <v>62.6</v>
      </c>
      <c r="Q28" s="203">
        <v>1</v>
      </c>
      <c r="R28" s="202">
        <v>324.5</v>
      </c>
      <c r="S28" s="200">
        <f>PRODUCT(R28*100/500)</f>
        <v>64.9</v>
      </c>
      <c r="T28" s="203">
        <v>1</v>
      </c>
      <c r="U28" s="203"/>
      <c r="V28" s="204">
        <f>SUM(F28+I28+L28+R28+O28)</f>
        <v>1553.5</v>
      </c>
      <c r="W28" s="205">
        <f>PRODUCT(V28/5*100/500)</f>
        <v>62.14</v>
      </c>
    </row>
    <row r="29" spans="1:14" ht="22.5" customHeight="1">
      <c r="A29" s="14"/>
      <c r="J29" s="4"/>
      <c r="K29" s="4"/>
      <c r="L29" s="4"/>
      <c r="M29" s="4"/>
      <c r="N29" s="4"/>
    </row>
    <row r="30" spans="1:9" ht="22.5" customHeight="1">
      <c r="A30" s="24" t="s">
        <v>207</v>
      </c>
      <c r="I30" s="24" t="s">
        <v>16</v>
      </c>
    </row>
    <row r="31" ht="22.5" customHeight="1"/>
    <row r="33" ht="21" customHeight="1"/>
  </sheetData>
  <sheetProtection/>
  <mergeCells count="18">
    <mergeCell ref="E9:E10"/>
    <mergeCell ref="V25:V26"/>
    <mergeCell ref="A25:A26"/>
    <mergeCell ref="B25:B26"/>
    <mergeCell ref="C25:C26"/>
    <mergeCell ref="D25:D26"/>
    <mergeCell ref="E25:E26"/>
    <mergeCell ref="F25:T25"/>
    <mergeCell ref="W25:W26"/>
    <mergeCell ref="F9:T9"/>
    <mergeCell ref="V9:V10"/>
    <mergeCell ref="W9:W10"/>
    <mergeCell ref="A1:N1"/>
    <mergeCell ref="D2:H2"/>
    <mergeCell ref="A9:A10"/>
    <mergeCell ref="B9:B10"/>
    <mergeCell ref="C9:C10"/>
    <mergeCell ref="D9:D10"/>
  </mergeCells>
  <conditionalFormatting sqref="E12:E16">
    <cfRule type="cellIs" priority="1" dxfId="0" operator="equal" stopIfTrue="1">
      <formula>0</formula>
    </cfRule>
    <cfRule type="cellIs" priority="2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="90" zoomScaleNormal="90" zoomScalePageLayoutView="0" workbookViewId="0" topLeftCell="A10">
      <selection activeCell="I15" sqref="I15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34" customWidth="1"/>
    <col min="4" max="4" width="14.8515625" style="1" customWidth="1"/>
    <col min="5" max="5" width="14.421875" style="1" customWidth="1"/>
    <col min="6" max="7" width="7.7109375" style="1" customWidth="1"/>
    <col min="8" max="8" width="5.57421875" style="1" customWidth="1"/>
    <col min="9" max="10" width="7.7109375" style="1" customWidth="1"/>
    <col min="11" max="11" width="5.57421875" style="1" customWidth="1"/>
    <col min="12" max="13" width="7.7109375" style="1" customWidth="1"/>
    <col min="14" max="14" width="5.7109375" style="1" customWidth="1"/>
    <col min="15" max="16" width="7.7109375" style="1" customWidth="1"/>
    <col min="17" max="17" width="6.140625" style="1" customWidth="1"/>
    <col min="18" max="18" width="7.57421875" style="1" customWidth="1"/>
    <col min="19" max="19" width="8.00390625" style="1" customWidth="1"/>
    <col min="20" max="20" width="5.7109375" style="1" customWidth="1"/>
    <col min="21" max="21" width="5.28125" style="1" customWidth="1"/>
    <col min="22" max="22" width="9.140625" style="1" customWidth="1"/>
    <col min="23" max="23" width="10.7109375" style="1" customWidth="1"/>
    <col min="24" max="16384" width="9.140625" style="1" customWidth="1"/>
  </cols>
  <sheetData>
    <row r="1" spans="1:17" ht="22.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4"/>
      <c r="Q1" s="4"/>
    </row>
    <row r="2" spans="1:14" ht="22.5" customHeight="1">
      <c r="A2" s="7" t="s">
        <v>104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</row>
    <row r="3" spans="1:24" ht="22.5" customHeight="1">
      <c r="A3" s="5"/>
      <c r="B3" s="5"/>
      <c r="C3" s="5"/>
      <c r="D3" s="5"/>
      <c r="E3" s="5"/>
      <c r="F3" s="5"/>
      <c r="G3" s="5"/>
      <c r="H3" s="5"/>
      <c r="I3" s="7"/>
      <c r="S3" s="24"/>
      <c r="X3" s="24"/>
    </row>
    <row r="4" spans="1:24" ht="22.5" customHeight="1">
      <c r="A4" s="5"/>
      <c r="B4" s="5"/>
      <c r="D4" s="5"/>
      <c r="E4" s="5"/>
      <c r="F4" s="5"/>
      <c r="G4" s="5"/>
      <c r="I4" s="7"/>
      <c r="O4" s="7" t="s">
        <v>9</v>
      </c>
      <c r="P4" s="128" t="s">
        <v>107</v>
      </c>
      <c r="Q4" s="7" t="s">
        <v>210</v>
      </c>
      <c r="R4" s="5"/>
      <c r="X4" s="24"/>
    </row>
    <row r="5" spans="1:24" ht="22.5" customHeight="1">
      <c r="A5" s="5"/>
      <c r="B5" s="5"/>
      <c r="C5" s="32"/>
      <c r="D5" s="5"/>
      <c r="F5" s="5"/>
      <c r="G5" s="5"/>
      <c r="H5" s="7"/>
      <c r="I5" s="7"/>
      <c r="O5" s="7" t="s">
        <v>9</v>
      </c>
      <c r="P5" s="128" t="s">
        <v>5</v>
      </c>
      <c r="Q5" s="24" t="s">
        <v>18</v>
      </c>
      <c r="R5" s="5"/>
      <c r="T5" s="24"/>
      <c r="X5" s="24"/>
    </row>
    <row r="6" spans="1:20" ht="22.5" customHeight="1">
      <c r="A6" s="5"/>
      <c r="B6" s="5"/>
      <c r="C6" s="32"/>
      <c r="D6" s="5"/>
      <c r="E6" s="5"/>
      <c r="F6" s="5"/>
      <c r="G6" s="5"/>
      <c r="H6" s="7"/>
      <c r="I6" s="7"/>
      <c r="O6" s="7" t="s">
        <v>9</v>
      </c>
      <c r="P6" s="128" t="s">
        <v>6</v>
      </c>
      <c r="Q6" s="7" t="s">
        <v>198</v>
      </c>
      <c r="R6" s="5"/>
      <c r="T6" s="24"/>
    </row>
    <row r="7" spans="1:19" ht="22.5" customHeight="1">
      <c r="A7" s="5"/>
      <c r="B7" s="5"/>
      <c r="C7" s="32"/>
      <c r="D7" s="5"/>
      <c r="E7" s="5"/>
      <c r="F7" s="5"/>
      <c r="G7" s="5"/>
      <c r="H7" s="5"/>
      <c r="I7" s="7"/>
      <c r="O7" s="7" t="s">
        <v>9</v>
      </c>
      <c r="P7" s="128" t="s">
        <v>3</v>
      </c>
      <c r="Q7" s="24" t="s">
        <v>17</v>
      </c>
      <c r="R7" s="5"/>
      <c r="S7" s="24"/>
    </row>
    <row r="8" spans="1:19" ht="22.5" customHeight="1" thickBot="1">
      <c r="A8"/>
      <c r="B8"/>
      <c r="C8" s="27"/>
      <c r="D8"/>
      <c r="E8"/>
      <c r="F8" s="4"/>
      <c r="G8" s="4"/>
      <c r="H8"/>
      <c r="I8" s="7"/>
      <c r="O8" s="7" t="s">
        <v>9</v>
      </c>
      <c r="P8" s="128" t="s">
        <v>15</v>
      </c>
      <c r="Q8" s="7" t="s">
        <v>109</v>
      </c>
      <c r="R8" s="5"/>
      <c r="S8" s="7"/>
    </row>
    <row r="9" spans="1:23" ht="22.5" customHeight="1" thickBot="1">
      <c r="A9" s="297" t="s">
        <v>10</v>
      </c>
      <c r="B9" s="299" t="s">
        <v>1</v>
      </c>
      <c r="C9" s="313" t="s">
        <v>4</v>
      </c>
      <c r="D9" s="303" t="s">
        <v>0</v>
      </c>
      <c r="E9" s="305" t="s">
        <v>2</v>
      </c>
      <c r="F9" s="310" t="s">
        <v>13</v>
      </c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2"/>
      <c r="U9" s="21"/>
      <c r="V9" s="305" t="s">
        <v>8</v>
      </c>
      <c r="W9" s="308" t="s">
        <v>7</v>
      </c>
    </row>
    <row r="10" spans="1:23" ht="22.5" customHeight="1" thickBot="1">
      <c r="A10" s="298"/>
      <c r="B10" s="300"/>
      <c r="C10" s="314"/>
      <c r="D10" s="304"/>
      <c r="E10" s="306"/>
      <c r="F10" s="8" t="s">
        <v>107</v>
      </c>
      <c r="G10" s="9" t="s">
        <v>7</v>
      </c>
      <c r="H10" s="15" t="s">
        <v>11</v>
      </c>
      <c r="I10" s="8" t="s">
        <v>5</v>
      </c>
      <c r="J10" s="9" t="s">
        <v>7</v>
      </c>
      <c r="K10" s="15" t="s">
        <v>11</v>
      </c>
      <c r="L10" s="9" t="s">
        <v>6</v>
      </c>
      <c r="M10" s="9" t="s">
        <v>7</v>
      </c>
      <c r="N10" s="15" t="s">
        <v>11</v>
      </c>
      <c r="O10" s="9" t="s">
        <v>3</v>
      </c>
      <c r="P10" s="9" t="s">
        <v>7</v>
      </c>
      <c r="Q10" s="15" t="s">
        <v>11</v>
      </c>
      <c r="R10" s="9" t="s">
        <v>15</v>
      </c>
      <c r="S10" s="9" t="s">
        <v>7</v>
      </c>
      <c r="T10" s="15" t="s">
        <v>11</v>
      </c>
      <c r="U10" s="22" t="s">
        <v>14</v>
      </c>
      <c r="V10" s="306"/>
      <c r="W10" s="309"/>
    </row>
    <row r="11" spans="1:23" ht="22.5" customHeight="1" thickBot="1">
      <c r="A11" s="25" t="s">
        <v>218</v>
      </c>
      <c r="B11" s="4"/>
      <c r="C11" s="3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2.5" customHeight="1">
      <c r="A12" s="10">
        <v>1</v>
      </c>
      <c r="B12" s="162" t="s">
        <v>54</v>
      </c>
      <c r="C12" s="163" t="s">
        <v>22</v>
      </c>
      <c r="D12" s="164" t="s">
        <v>164</v>
      </c>
      <c r="E12" s="167" t="s">
        <v>57</v>
      </c>
      <c r="F12" s="112">
        <v>282.5</v>
      </c>
      <c r="G12" s="94">
        <f aca="true" t="shared" si="0" ref="G12:G20">PRODUCT(F12*100/400)</f>
        <v>70.625</v>
      </c>
      <c r="H12" s="118">
        <v>1</v>
      </c>
      <c r="I12" s="112">
        <v>293</v>
      </c>
      <c r="J12" s="94">
        <f aca="true" t="shared" si="1" ref="J12:J20">PRODUCT(I12*100/400)</f>
        <v>73.25</v>
      </c>
      <c r="K12" s="124">
        <v>1</v>
      </c>
      <c r="L12" s="121">
        <v>282</v>
      </c>
      <c r="M12" s="94">
        <f aca="true" t="shared" si="2" ref="M12:M20">PRODUCT(L12*100/400)</f>
        <v>70.5</v>
      </c>
      <c r="N12" s="274">
        <v>1</v>
      </c>
      <c r="O12" s="171">
        <v>305</v>
      </c>
      <c r="P12" s="94">
        <f aca="true" t="shared" si="3" ref="P12:P20">PRODUCT(O12*100/400)</f>
        <v>76.25</v>
      </c>
      <c r="Q12" s="113">
        <v>1</v>
      </c>
      <c r="R12" s="121">
        <v>302</v>
      </c>
      <c r="S12" s="94">
        <f aca="true" t="shared" si="4" ref="S12:S20">PRODUCT(R12*100/400)</f>
        <v>75.5</v>
      </c>
      <c r="T12" s="113">
        <v>1</v>
      </c>
      <c r="U12" s="109"/>
      <c r="V12" s="95">
        <f aca="true" t="shared" si="5" ref="V12:V20">SUM(F12+I12+L12+R12+O12)</f>
        <v>1464.5</v>
      </c>
      <c r="W12" s="138">
        <f aca="true" t="shared" si="6" ref="W12:W20">PRODUCT(V12/5*100/400)</f>
        <v>73.225</v>
      </c>
    </row>
    <row r="13" spans="1:23" ht="22.5" customHeight="1">
      <c r="A13" s="11">
        <f aca="true" t="shared" si="7" ref="A13:A20">SUM(A12,1)</f>
        <v>2</v>
      </c>
      <c r="B13" s="81" t="s">
        <v>158</v>
      </c>
      <c r="C13" s="82" t="s">
        <v>117</v>
      </c>
      <c r="D13" s="81" t="s">
        <v>159</v>
      </c>
      <c r="E13" s="101" t="s">
        <v>154</v>
      </c>
      <c r="F13" s="114">
        <v>272.5</v>
      </c>
      <c r="G13" s="12">
        <f t="shared" si="0"/>
        <v>68.125</v>
      </c>
      <c r="H13" s="119">
        <v>2</v>
      </c>
      <c r="I13" s="114">
        <v>272</v>
      </c>
      <c r="J13" s="12">
        <f t="shared" si="1"/>
        <v>68</v>
      </c>
      <c r="K13" s="125">
        <v>3</v>
      </c>
      <c r="L13" s="122">
        <v>272.5</v>
      </c>
      <c r="M13" s="12">
        <f t="shared" si="2"/>
        <v>68.125</v>
      </c>
      <c r="N13" s="275">
        <v>2</v>
      </c>
      <c r="O13" s="172">
        <v>277.5</v>
      </c>
      <c r="P13" s="12">
        <f t="shared" si="3"/>
        <v>69.375</v>
      </c>
      <c r="Q13" s="115">
        <v>2</v>
      </c>
      <c r="R13" s="122">
        <v>292.5</v>
      </c>
      <c r="S13" s="12">
        <f t="shared" si="4"/>
        <v>73.125</v>
      </c>
      <c r="T13" s="115">
        <v>2</v>
      </c>
      <c r="U13" s="110"/>
      <c r="V13" s="13">
        <f t="shared" si="5"/>
        <v>1387</v>
      </c>
      <c r="W13" s="139">
        <f t="shared" si="6"/>
        <v>69.35</v>
      </c>
    </row>
    <row r="14" spans="1:23" ht="22.5" customHeight="1">
      <c r="A14" s="11">
        <f t="shared" si="7"/>
        <v>3</v>
      </c>
      <c r="B14" s="81" t="s">
        <v>162</v>
      </c>
      <c r="C14" s="82" t="s">
        <v>117</v>
      </c>
      <c r="D14" s="81" t="s">
        <v>163</v>
      </c>
      <c r="E14" s="168" t="s">
        <v>162</v>
      </c>
      <c r="F14" s="114">
        <v>269</v>
      </c>
      <c r="G14" s="12">
        <f t="shared" si="0"/>
        <v>67.25</v>
      </c>
      <c r="H14" s="119">
        <v>3</v>
      </c>
      <c r="I14" s="114">
        <v>260.5</v>
      </c>
      <c r="J14" s="12">
        <f t="shared" si="1"/>
        <v>65.125</v>
      </c>
      <c r="K14" s="125">
        <v>7</v>
      </c>
      <c r="L14" s="122">
        <v>269.5</v>
      </c>
      <c r="M14" s="12">
        <f t="shared" si="2"/>
        <v>67.375</v>
      </c>
      <c r="N14" s="275">
        <v>3</v>
      </c>
      <c r="O14" s="172">
        <v>273</v>
      </c>
      <c r="P14" s="12">
        <f t="shared" si="3"/>
        <v>68.25</v>
      </c>
      <c r="Q14" s="115">
        <v>3</v>
      </c>
      <c r="R14" s="122">
        <v>276.5</v>
      </c>
      <c r="S14" s="12">
        <f t="shared" si="4"/>
        <v>69.125</v>
      </c>
      <c r="T14" s="115">
        <v>3</v>
      </c>
      <c r="U14" s="110"/>
      <c r="V14" s="13">
        <f t="shared" si="5"/>
        <v>1348.5</v>
      </c>
      <c r="W14" s="139">
        <f t="shared" si="6"/>
        <v>67.425</v>
      </c>
    </row>
    <row r="15" spans="1:23" ht="22.5" customHeight="1">
      <c r="A15" s="11">
        <f t="shared" si="7"/>
        <v>4</v>
      </c>
      <c r="B15" s="78" t="s">
        <v>36</v>
      </c>
      <c r="C15" s="69" t="s">
        <v>31</v>
      </c>
      <c r="D15" s="78" t="s">
        <v>60</v>
      </c>
      <c r="E15" s="101" t="s">
        <v>51</v>
      </c>
      <c r="F15" s="114">
        <v>263</v>
      </c>
      <c r="G15" s="12">
        <f t="shared" si="0"/>
        <v>65.75</v>
      </c>
      <c r="H15" s="119">
        <v>5</v>
      </c>
      <c r="I15" s="114">
        <v>285</v>
      </c>
      <c r="J15" s="12">
        <f t="shared" si="1"/>
        <v>71.25</v>
      </c>
      <c r="K15" s="125">
        <v>2</v>
      </c>
      <c r="L15" s="122">
        <v>261</v>
      </c>
      <c r="M15" s="12">
        <f t="shared" si="2"/>
        <v>65.25</v>
      </c>
      <c r="N15" s="275">
        <v>5</v>
      </c>
      <c r="O15" s="172">
        <v>270.5</v>
      </c>
      <c r="P15" s="12">
        <f t="shared" si="3"/>
        <v>67.625</v>
      </c>
      <c r="Q15" s="115">
        <v>4</v>
      </c>
      <c r="R15" s="122">
        <v>266.5</v>
      </c>
      <c r="S15" s="12">
        <f t="shared" si="4"/>
        <v>66.625</v>
      </c>
      <c r="T15" s="115">
        <v>5</v>
      </c>
      <c r="U15" s="110"/>
      <c r="V15" s="13">
        <f t="shared" si="5"/>
        <v>1346</v>
      </c>
      <c r="W15" s="139">
        <f t="shared" si="6"/>
        <v>67.3</v>
      </c>
    </row>
    <row r="16" spans="1:23" ht="22.5" customHeight="1">
      <c r="A16" s="11">
        <f t="shared" si="7"/>
        <v>5</v>
      </c>
      <c r="B16" s="79" t="s">
        <v>36</v>
      </c>
      <c r="C16" s="69" t="s">
        <v>31</v>
      </c>
      <c r="D16" s="80" t="s">
        <v>165</v>
      </c>
      <c r="E16" s="106" t="s">
        <v>166</v>
      </c>
      <c r="F16" s="114">
        <v>267.5</v>
      </c>
      <c r="G16" s="12">
        <f t="shared" si="0"/>
        <v>66.875</v>
      </c>
      <c r="H16" s="119">
        <v>4</v>
      </c>
      <c r="I16" s="114">
        <v>265.5</v>
      </c>
      <c r="J16" s="12">
        <f t="shared" si="1"/>
        <v>66.375</v>
      </c>
      <c r="K16" s="125">
        <v>4</v>
      </c>
      <c r="L16" s="122">
        <v>263.5</v>
      </c>
      <c r="M16" s="12">
        <f t="shared" si="2"/>
        <v>65.875</v>
      </c>
      <c r="N16" s="275">
        <v>4</v>
      </c>
      <c r="O16" s="172">
        <v>270.5</v>
      </c>
      <c r="P16" s="12">
        <f t="shared" si="3"/>
        <v>67.625</v>
      </c>
      <c r="Q16" s="115">
        <v>4</v>
      </c>
      <c r="R16" s="122">
        <v>274.5</v>
      </c>
      <c r="S16" s="12">
        <f t="shared" si="4"/>
        <v>68.625</v>
      </c>
      <c r="T16" s="115">
        <v>4</v>
      </c>
      <c r="U16" s="110"/>
      <c r="V16" s="13">
        <f t="shared" si="5"/>
        <v>1341.5</v>
      </c>
      <c r="W16" s="139">
        <f t="shared" si="6"/>
        <v>67.075</v>
      </c>
    </row>
    <row r="17" spans="1:23" ht="34.5" customHeight="1">
      <c r="A17" s="11">
        <f t="shared" si="7"/>
        <v>6</v>
      </c>
      <c r="B17" s="56" t="s">
        <v>160</v>
      </c>
      <c r="C17" s="69" t="s">
        <v>22</v>
      </c>
      <c r="D17" s="61" t="s">
        <v>59</v>
      </c>
      <c r="E17" s="102" t="s">
        <v>161</v>
      </c>
      <c r="F17" s="114">
        <v>261</v>
      </c>
      <c r="G17" s="12">
        <f t="shared" si="0"/>
        <v>65.25</v>
      </c>
      <c r="H17" s="119">
        <v>6</v>
      </c>
      <c r="I17" s="114">
        <v>264.5</v>
      </c>
      <c r="J17" s="12">
        <f t="shared" si="1"/>
        <v>66.125</v>
      </c>
      <c r="K17" s="125">
        <v>5</v>
      </c>
      <c r="L17" s="122">
        <v>260</v>
      </c>
      <c r="M17" s="12">
        <f t="shared" si="2"/>
        <v>65</v>
      </c>
      <c r="N17" s="275">
        <v>6</v>
      </c>
      <c r="O17" s="172">
        <v>261</v>
      </c>
      <c r="P17" s="12">
        <f t="shared" si="3"/>
        <v>65.25</v>
      </c>
      <c r="Q17" s="115">
        <v>6</v>
      </c>
      <c r="R17" s="122">
        <v>239.5</v>
      </c>
      <c r="S17" s="12">
        <f t="shared" si="4"/>
        <v>59.875</v>
      </c>
      <c r="T17" s="115">
        <v>9</v>
      </c>
      <c r="U17" s="110"/>
      <c r="V17" s="13">
        <f t="shared" si="5"/>
        <v>1286</v>
      </c>
      <c r="W17" s="139">
        <f t="shared" si="6"/>
        <v>64.3</v>
      </c>
    </row>
    <row r="18" spans="1:23" ht="22.5" customHeight="1">
      <c r="A18" s="11">
        <f t="shared" si="7"/>
        <v>7</v>
      </c>
      <c r="B18" s="79" t="s">
        <v>149</v>
      </c>
      <c r="C18" s="69" t="s">
        <v>31</v>
      </c>
      <c r="D18" s="80" t="s">
        <v>150</v>
      </c>
      <c r="E18" s="106" t="s">
        <v>151</v>
      </c>
      <c r="F18" s="114">
        <v>250</v>
      </c>
      <c r="G18" s="12">
        <f t="shared" si="0"/>
        <v>62.5</v>
      </c>
      <c r="H18" s="119">
        <v>8</v>
      </c>
      <c r="I18" s="114">
        <v>260</v>
      </c>
      <c r="J18" s="12">
        <f t="shared" si="1"/>
        <v>65</v>
      </c>
      <c r="K18" s="125">
        <v>8</v>
      </c>
      <c r="L18" s="122">
        <v>250</v>
      </c>
      <c r="M18" s="12">
        <f t="shared" si="2"/>
        <v>62.5</v>
      </c>
      <c r="N18" s="275">
        <v>9</v>
      </c>
      <c r="O18" s="172">
        <v>255.5</v>
      </c>
      <c r="P18" s="12">
        <f t="shared" si="3"/>
        <v>63.875</v>
      </c>
      <c r="Q18" s="115">
        <v>9</v>
      </c>
      <c r="R18" s="122">
        <v>258.5</v>
      </c>
      <c r="S18" s="12">
        <f t="shared" si="4"/>
        <v>64.625</v>
      </c>
      <c r="T18" s="115">
        <v>6</v>
      </c>
      <c r="U18" s="110"/>
      <c r="V18" s="13">
        <f t="shared" si="5"/>
        <v>1274</v>
      </c>
      <c r="W18" s="139">
        <f t="shared" si="6"/>
        <v>63.7</v>
      </c>
    </row>
    <row r="19" spans="1:23" ht="22.5" customHeight="1">
      <c r="A19" s="11">
        <f t="shared" si="7"/>
        <v>8</v>
      </c>
      <c r="B19" s="81" t="s">
        <v>155</v>
      </c>
      <c r="C19" s="82" t="s">
        <v>117</v>
      </c>
      <c r="D19" s="81" t="s">
        <v>156</v>
      </c>
      <c r="E19" s="169" t="s">
        <v>157</v>
      </c>
      <c r="F19" s="114">
        <v>255</v>
      </c>
      <c r="G19" s="12">
        <f t="shared" si="0"/>
        <v>63.75</v>
      </c>
      <c r="H19" s="119">
        <v>7</v>
      </c>
      <c r="I19" s="114">
        <v>262</v>
      </c>
      <c r="J19" s="12">
        <f t="shared" si="1"/>
        <v>65.5</v>
      </c>
      <c r="K19" s="125">
        <v>6</v>
      </c>
      <c r="L19" s="122">
        <v>250.5</v>
      </c>
      <c r="M19" s="12">
        <f t="shared" si="2"/>
        <v>62.625</v>
      </c>
      <c r="N19" s="275">
        <v>8</v>
      </c>
      <c r="O19" s="172">
        <v>257</v>
      </c>
      <c r="P19" s="12">
        <f t="shared" si="3"/>
        <v>64.25</v>
      </c>
      <c r="Q19" s="115">
        <v>8</v>
      </c>
      <c r="R19" s="122">
        <v>248.5</v>
      </c>
      <c r="S19" s="12">
        <f t="shared" si="4"/>
        <v>62.125</v>
      </c>
      <c r="T19" s="115">
        <v>8</v>
      </c>
      <c r="U19" s="110"/>
      <c r="V19" s="13">
        <f t="shared" si="5"/>
        <v>1273</v>
      </c>
      <c r="W19" s="139">
        <f t="shared" si="6"/>
        <v>63.65</v>
      </c>
    </row>
    <row r="20" spans="1:23" ht="27" customHeight="1" thickBot="1">
      <c r="A20" s="28">
        <f t="shared" si="7"/>
        <v>9</v>
      </c>
      <c r="B20" s="165" t="s">
        <v>152</v>
      </c>
      <c r="C20" s="166" t="s">
        <v>117</v>
      </c>
      <c r="D20" s="165" t="s">
        <v>153</v>
      </c>
      <c r="E20" s="170" t="s">
        <v>154</v>
      </c>
      <c r="F20" s="116">
        <v>250</v>
      </c>
      <c r="G20" s="98">
        <f t="shared" si="0"/>
        <v>62.5</v>
      </c>
      <c r="H20" s="120">
        <v>8</v>
      </c>
      <c r="I20" s="116">
        <v>250.5</v>
      </c>
      <c r="J20" s="98">
        <f t="shared" si="1"/>
        <v>62.625</v>
      </c>
      <c r="K20" s="126">
        <v>9</v>
      </c>
      <c r="L20" s="123">
        <v>253.5</v>
      </c>
      <c r="M20" s="98">
        <f t="shared" si="2"/>
        <v>63.375</v>
      </c>
      <c r="N20" s="276">
        <v>7</v>
      </c>
      <c r="O20" s="173">
        <v>261</v>
      </c>
      <c r="P20" s="98">
        <f t="shared" si="3"/>
        <v>65.25</v>
      </c>
      <c r="Q20" s="117">
        <v>6</v>
      </c>
      <c r="R20" s="123">
        <v>253</v>
      </c>
      <c r="S20" s="98">
        <f t="shared" si="4"/>
        <v>63.25</v>
      </c>
      <c r="T20" s="117">
        <v>7</v>
      </c>
      <c r="U20" s="111"/>
      <c r="V20" s="99">
        <f t="shared" si="5"/>
        <v>1268</v>
      </c>
      <c r="W20" s="140">
        <f t="shared" si="6"/>
        <v>63.4</v>
      </c>
    </row>
    <row r="21" spans="1:23" ht="22.5" customHeight="1">
      <c r="A21" s="192"/>
      <c r="B21" s="186"/>
      <c r="C21" s="187"/>
      <c r="D21" s="186"/>
      <c r="E21" s="188"/>
      <c r="F21" s="189"/>
      <c r="G21" s="193"/>
      <c r="H21" s="190"/>
      <c r="I21" s="7" t="s">
        <v>9</v>
      </c>
      <c r="J21" s="174" t="s">
        <v>107</v>
      </c>
      <c r="K21" s="24" t="s">
        <v>18</v>
      </c>
      <c r="L21" s="5"/>
      <c r="N21" s="190"/>
      <c r="T21" s="190"/>
      <c r="U21" s="190"/>
      <c r="V21" s="191"/>
      <c r="W21" s="194"/>
    </row>
    <row r="22" spans="1:23" ht="22.5" customHeight="1">
      <c r="A22" s="192"/>
      <c r="B22" s="186"/>
      <c r="C22" s="187"/>
      <c r="D22" s="186"/>
      <c r="E22" s="188"/>
      <c r="F22" s="189"/>
      <c r="G22" s="193"/>
      <c r="H22" s="190"/>
      <c r="I22" s="7" t="s">
        <v>9</v>
      </c>
      <c r="J22" s="174" t="s">
        <v>5</v>
      </c>
      <c r="K22" s="7" t="s">
        <v>109</v>
      </c>
      <c r="L22" s="5"/>
      <c r="N22" s="190"/>
      <c r="O22" s="7" t="s">
        <v>9</v>
      </c>
      <c r="P22" s="174" t="s">
        <v>3</v>
      </c>
      <c r="Q22" s="7" t="s">
        <v>210</v>
      </c>
      <c r="R22" s="5"/>
      <c r="S22" s="16"/>
      <c r="T22" s="190"/>
      <c r="U22" s="190"/>
      <c r="V22" s="191"/>
      <c r="W22" s="194"/>
    </row>
    <row r="23" spans="1:23" ht="22.5" customHeight="1" thickBot="1">
      <c r="A23" s="192"/>
      <c r="B23" s="186"/>
      <c r="C23" s="187"/>
      <c r="D23" s="186"/>
      <c r="E23" s="188"/>
      <c r="F23" s="189"/>
      <c r="G23" s="193"/>
      <c r="H23" s="190"/>
      <c r="I23" s="7" t="s">
        <v>9</v>
      </c>
      <c r="J23" s="174" t="s">
        <v>6</v>
      </c>
      <c r="K23" s="24" t="s">
        <v>110</v>
      </c>
      <c r="L23" s="5"/>
      <c r="N23" s="190"/>
      <c r="O23" s="7" t="s">
        <v>9</v>
      </c>
      <c r="P23" s="174" t="s">
        <v>15</v>
      </c>
      <c r="Q23" s="7" t="s">
        <v>198</v>
      </c>
      <c r="R23" s="5"/>
      <c r="S23" s="7"/>
      <c r="T23" s="190"/>
      <c r="U23" s="190"/>
      <c r="V23" s="191"/>
      <c r="W23" s="194"/>
    </row>
    <row r="24" spans="1:23" ht="22.5" customHeight="1" thickBot="1">
      <c r="A24" s="297" t="s">
        <v>10</v>
      </c>
      <c r="B24" s="299" t="s">
        <v>1</v>
      </c>
      <c r="C24" s="313" t="s">
        <v>4</v>
      </c>
      <c r="D24" s="303" t="s">
        <v>0</v>
      </c>
      <c r="E24" s="305" t="s">
        <v>2</v>
      </c>
      <c r="F24" s="310" t="s">
        <v>13</v>
      </c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2"/>
      <c r="U24" s="21"/>
      <c r="V24" s="305" t="s">
        <v>8</v>
      </c>
      <c r="W24" s="308" t="s">
        <v>7</v>
      </c>
    </row>
    <row r="25" spans="1:23" ht="22.5" customHeight="1" thickBot="1">
      <c r="A25" s="298"/>
      <c r="B25" s="300"/>
      <c r="C25" s="314"/>
      <c r="D25" s="304"/>
      <c r="E25" s="306"/>
      <c r="F25" s="8" t="s">
        <v>107</v>
      </c>
      <c r="G25" s="9" t="s">
        <v>7</v>
      </c>
      <c r="H25" s="15" t="s">
        <v>11</v>
      </c>
      <c r="I25" s="8" t="s">
        <v>5</v>
      </c>
      <c r="J25" s="9" t="s">
        <v>7</v>
      </c>
      <c r="K25" s="15" t="s">
        <v>11</v>
      </c>
      <c r="L25" s="9" t="s">
        <v>6</v>
      </c>
      <c r="M25" s="9" t="s">
        <v>7</v>
      </c>
      <c r="N25" s="15" t="s">
        <v>11</v>
      </c>
      <c r="O25" s="9" t="s">
        <v>3</v>
      </c>
      <c r="P25" s="9" t="s">
        <v>7</v>
      </c>
      <c r="Q25" s="15" t="s">
        <v>11</v>
      </c>
      <c r="R25" s="9" t="s">
        <v>15</v>
      </c>
      <c r="S25" s="9" t="s">
        <v>7</v>
      </c>
      <c r="T25" s="15" t="s">
        <v>11</v>
      </c>
      <c r="U25" s="22" t="s">
        <v>14</v>
      </c>
      <c r="V25" s="306"/>
      <c r="W25" s="309"/>
    </row>
    <row r="26" spans="1:23" ht="22.5" customHeight="1" thickBot="1">
      <c r="A26" s="25" t="s">
        <v>219</v>
      </c>
      <c r="B26" s="4"/>
      <c r="C26" s="3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22.5" customHeight="1" thickBot="1">
      <c r="A27" s="195">
        <v>1</v>
      </c>
      <c r="B27" s="196" t="s">
        <v>56</v>
      </c>
      <c r="C27" s="197" t="s">
        <v>31</v>
      </c>
      <c r="D27" s="196" t="s">
        <v>211</v>
      </c>
      <c r="E27" s="198" t="s">
        <v>212</v>
      </c>
      <c r="F27" s="199">
        <v>274.5</v>
      </c>
      <c r="G27" s="200">
        <f>PRODUCT(F27*100/400)</f>
        <v>68.625</v>
      </c>
      <c r="H27" s="201">
        <v>1</v>
      </c>
      <c r="I27" s="199">
        <v>267</v>
      </c>
      <c r="J27" s="200">
        <f>PRODUCT(I27*100/400)</f>
        <v>66.75</v>
      </c>
      <c r="K27" s="201">
        <v>1</v>
      </c>
      <c r="L27" s="202">
        <v>273.5</v>
      </c>
      <c r="M27" s="200">
        <f>PRODUCT(L27*100/400)</f>
        <v>68.375</v>
      </c>
      <c r="N27" s="203">
        <v>1</v>
      </c>
      <c r="O27" s="202">
        <v>267</v>
      </c>
      <c r="P27" s="200">
        <f>PRODUCT(O27*100/380)</f>
        <v>70.26315789473684</v>
      </c>
      <c r="Q27" s="203">
        <v>1</v>
      </c>
      <c r="R27" s="202">
        <v>269.5</v>
      </c>
      <c r="S27" s="200">
        <f>PRODUCT(R27*100/400)</f>
        <v>67.375</v>
      </c>
      <c r="T27" s="203">
        <v>1</v>
      </c>
      <c r="U27" s="203"/>
      <c r="V27" s="204">
        <f>SUM(F27+I27+L27+R27+O27)</f>
        <v>1351.5</v>
      </c>
      <c r="W27" s="205">
        <f>PRODUCT(V27/5*100/400)</f>
        <v>67.575</v>
      </c>
    </row>
    <row r="28" spans="1:14" ht="22.5" customHeight="1">
      <c r="A28" s="14"/>
      <c r="J28" s="4"/>
      <c r="K28" s="4"/>
      <c r="L28" s="4"/>
      <c r="M28" s="4"/>
      <c r="N28" s="4"/>
    </row>
    <row r="29" spans="1:9" ht="22.5" customHeight="1">
      <c r="A29" s="24" t="s">
        <v>207</v>
      </c>
      <c r="I29" s="24" t="s">
        <v>16</v>
      </c>
    </row>
    <row r="30" ht="22.5" customHeight="1"/>
    <row r="32" ht="21" customHeight="1"/>
  </sheetData>
  <sheetProtection/>
  <mergeCells count="18">
    <mergeCell ref="A1:N1"/>
    <mergeCell ref="D2:H2"/>
    <mergeCell ref="A9:A10"/>
    <mergeCell ref="B9:B10"/>
    <mergeCell ref="C9:C10"/>
    <mergeCell ref="D9:D10"/>
    <mergeCell ref="E9:E10"/>
    <mergeCell ref="F9:T9"/>
    <mergeCell ref="V9:V10"/>
    <mergeCell ref="W9:W10"/>
    <mergeCell ref="A24:A25"/>
    <mergeCell ref="B24:B25"/>
    <mergeCell ref="C24:C25"/>
    <mergeCell ref="D24:D25"/>
    <mergeCell ref="E24:E25"/>
    <mergeCell ref="F24:T24"/>
    <mergeCell ref="V24:V25"/>
    <mergeCell ref="W24:W25"/>
  </mergeCells>
  <conditionalFormatting sqref="E12:E16">
    <cfRule type="cellIs" priority="1" dxfId="0" operator="equal" stopIfTrue="1">
      <formula>0</formula>
    </cfRule>
    <cfRule type="cellIs" priority="2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4">
      <selection activeCell="E61" sqref="E61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34" customWidth="1"/>
    <col min="4" max="4" width="13.00390625" style="1" customWidth="1"/>
    <col min="5" max="5" width="17.28125" style="1" customWidth="1"/>
    <col min="6" max="7" width="7.7109375" style="1" customWidth="1"/>
    <col min="8" max="8" width="5.57421875" style="1" customWidth="1"/>
    <col min="9" max="10" width="7.7109375" style="1" customWidth="1"/>
    <col min="11" max="11" width="5.57421875" style="1" customWidth="1"/>
    <col min="12" max="13" width="7.7109375" style="1" customWidth="1"/>
    <col min="14" max="14" width="5.7109375" style="1" customWidth="1"/>
    <col min="15" max="16" width="7.7109375" style="1" customWidth="1"/>
    <col min="17" max="17" width="6.140625" style="1" customWidth="1"/>
    <col min="18" max="18" width="7.57421875" style="1" customWidth="1"/>
    <col min="19" max="19" width="8.00390625" style="1" customWidth="1"/>
    <col min="20" max="20" width="5.7109375" style="1" customWidth="1"/>
    <col min="21" max="21" width="5.28125" style="1" customWidth="1"/>
    <col min="22" max="22" width="9.140625" style="1" customWidth="1"/>
    <col min="23" max="23" width="11.7109375" style="1" customWidth="1"/>
    <col min="24" max="16384" width="9.140625" style="1" customWidth="1"/>
  </cols>
  <sheetData>
    <row r="1" spans="1:17" ht="22.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4"/>
      <c r="Q1" s="4"/>
    </row>
    <row r="2" spans="1:19" ht="22.5" customHeight="1">
      <c r="A2" s="7" t="s">
        <v>104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  <c r="S2" s="24"/>
    </row>
    <row r="3" spans="1:21" ht="22.5" customHeight="1">
      <c r="A3" s="5"/>
      <c r="B3" s="5"/>
      <c r="C3" s="5"/>
      <c r="D3" s="5"/>
      <c r="E3" s="5"/>
      <c r="F3" s="5"/>
      <c r="G3" s="5"/>
      <c r="H3" s="5"/>
      <c r="I3" s="7"/>
      <c r="O3" s="7" t="s">
        <v>9</v>
      </c>
      <c r="P3" s="128" t="s">
        <v>107</v>
      </c>
      <c r="Q3" s="24" t="s">
        <v>110</v>
      </c>
      <c r="R3" s="5"/>
      <c r="T3" s="7"/>
      <c r="U3" s="5"/>
    </row>
    <row r="4" spans="1:21" ht="22.5" customHeight="1">
      <c r="A4" s="5"/>
      <c r="B4" s="5"/>
      <c r="D4" s="5"/>
      <c r="E4" s="5"/>
      <c r="F4" s="5"/>
      <c r="G4" s="5"/>
      <c r="H4" s="5"/>
      <c r="I4" s="7"/>
      <c r="O4" s="7" t="s">
        <v>9</v>
      </c>
      <c r="P4" s="128" t="s">
        <v>5</v>
      </c>
      <c r="Q4" s="7" t="s">
        <v>109</v>
      </c>
      <c r="R4" s="5"/>
      <c r="U4" s="5"/>
    </row>
    <row r="5" spans="1:21" ht="22.5" customHeight="1">
      <c r="A5" s="5"/>
      <c r="B5" s="5"/>
      <c r="C5" s="32"/>
      <c r="D5" s="5"/>
      <c r="F5" s="5"/>
      <c r="G5" s="5"/>
      <c r="H5" s="5"/>
      <c r="I5" s="7"/>
      <c r="O5" s="7" t="s">
        <v>9</v>
      </c>
      <c r="P5" s="128" t="s">
        <v>6</v>
      </c>
      <c r="Q5" s="7" t="s">
        <v>210</v>
      </c>
      <c r="R5" s="5"/>
      <c r="U5" s="5"/>
    </row>
    <row r="6" spans="1:21" ht="22.5" customHeight="1">
      <c r="A6" s="5"/>
      <c r="B6" s="5"/>
      <c r="C6" s="32"/>
      <c r="D6" s="5"/>
      <c r="E6" s="5"/>
      <c r="F6" s="5"/>
      <c r="G6" s="5"/>
      <c r="H6" s="5"/>
      <c r="I6" s="7"/>
      <c r="O6" s="7" t="s">
        <v>9</v>
      </c>
      <c r="P6" s="128" t="s">
        <v>3</v>
      </c>
      <c r="Q6" s="7" t="s">
        <v>198</v>
      </c>
      <c r="R6" s="5"/>
      <c r="S6" s="24"/>
      <c r="U6" s="5"/>
    </row>
    <row r="7" spans="1:21" ht="22.5" customHeight="1">
      <c r="A7" s="5"/>
      <c r="B7" s="5"/>
      <c r="C7" s="32"/>
      <c r="D7" s="5"/>
      <c r="E7" s="5"/>
      <c r="F7" s="5"/>
      <c r="G7" s="5"/>
      <c r="H7" s="5"/>
      <c r="I7" s="7"/>
      <c r="O7" s="7" t="s">
        <v>9</v>
      </c>
      <c r="P7" s="128" t="s">
        <v>15</v>
      </c>
      <c r="Q7" s="24" t="s">
        <v>18</v>
      </c>
      <c r="R7" s="5"/>
      <c r="S7" s="7"/>
      <c r="U7" s="5"/>
    </row>
    <row r="8" spans="1:19" ht="22.5" customHeight="1" thickBot="1">
      <c r="A8"/>
      <c r="B8"/>
      <c r="C8" s="27"/>
      <c r="D8"/>
      <c r="E8"/>
      <c r="F8" s="4"/>
      <c r="G8" s="4"/>
      <c r="H8"/>
      <c r="I8" s="7"/>
      <c r="O8" s="7"/>
      <c r="P8" s="128"/>
      <c r="Q8" s="24"/>
      <c r="R8" s="5"/>
      <c r="S8" s="7"/>
    </row>
    <row r="9" spans="1:23" ht="22.5" customHeight="1" thickBot="1">
      <c r="A9" s="297" t="s">
        <v>10</v>
      </c>
      <c r="B9" s="299" t="s">
        <v>1</v>
      </c>
      <c r="C9" s="313" t="s">
        <v>4</v>
      </c>
      <c r="D9" s="303" t="s">
        <v>0</v>
      </c>
      <c r="E9" s="305" t="s">
        <v>2</v>
      </c>
      <c r="F9" s="310" t="s">
        <v>13</v>
      </c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2"/>
      <c r="U9" s="315" t="s">
        <v>214</v>
      </c>
      <c r="V9" s="305" t="s">
        <v>8</v>
      </c>
      <c r="W9" s="308" t="s">
        <v>7</v>
      </c>
    </row>
    <row r="10" spans="1:23" ht="22.5" customHeight="1" thickBot="1">
      <c r="A10" s="298"/>
      <c r="B10" s="300"/>
      <c r="C10" s="314"/>
      <c r="D10" s="304"/>
      <c r="E10" s="306"/>
      <c r="F10" s="8" t="s">
        <v>107</v>
      </c>
      <c r="G10" s="9" t="s">
        <v>7</v>
      </c>
      <c r="H10" s="15" t="s">
        <v>11</v>
      </c>
      <c r="I10" s="8" t="s">
        <v>5</v>
      </c>
      <c r="J10" s="9" t="s">
        <v>7</v>
      </c>
      <c r="K10" s="15" t="s">
        <v>11</v>
      </c>
      <c r="L10" s="9" t="s">
        <v>6</v>
      </c>
      <c r="M10" s="9" t="s">
        <v>7</v>
      </c>
      <c r="N10" s="15" t="s">
        <v>11</v>
      </c>
      <c r="O10" s="9" t="s">
        <v>3</v>
      </c>
      <c r="P10" s="9" t="s">
        <v>7</v>
      </c>
      <c r="Q10" s="15" t="s">
        <v>11</v>
      </c>
      <c r="R10" s="9" t="s">
        <v>15</v>
      </c>
      <c r="S10" s="9" t="s">
        <v>7</v>
      </c>
      <c r="T10" s="15" t="s">
        <v>11</v>
      </c>
      <c r="U10" s="316"/>
      <c r="V10" s="306"/>
      <c r="W10" s="309"/>
    </row>
    <row r="11" spans="1:23" ht="22.5" customHeight="1" thickBot="1">
      <c r="A11" s="23" t="s">
        <v>77</v>
      </c>
      <c r="B11" s="4"/>
      <c r="C11" s="3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30" customHeight="1">
      <c r="A12" s="10">
        <v>1</v>
      </c>
      <c r="B12" s="175" t="s">
        <v>70</v>
      </c>
      <c r="C12" s="176" t="s">
        <v>117</v>
      </c>
      <c r="D12" s="175" t="s">
        <v>71</v>
      </c>
      <c r="E12" s="134" t="s">
        <v>115</v>
      </c>
      <c r="F12" s="112">
        <v>240.5</v>
      </c>
      <c r="G12" s="94">
        <f>PRODUCT(F12*100/370)</f>
        <v>65</v>
      </c>
      <c r="H12" s="118">
        <v>1</v>
      </c>
      <c r="I12" s="112">
        <v>246</v>
      </c>
      <c r="J12" s="94">
        <f>PRODUCT(I12*100/370)</f>
        <v>66.48648648648648</v>
      </c>
      <c r="K12" s="118">
        <v>1</v>
      </c>
      <c r="L12" s="171">
        <v>244.5</v>
      </c>
      <c r="M12" s="94">
        <f>PRODUCT(L12*100/370)</f>
        <v>66.08108108108108</v>
      </c>
      <c r="N12" s="113">
        <v>1</v>
      </c>
      <c r="O12" s="121">
        <v>245.5</v>
      </c>
      <c r="P12" s="183">
        <f>PRODUCT(O12*100/370)</f>
        <v>66.35135135135135</v>
      </c>
      <c r="Q12" s="109">
        <v>1</v>
      </c>
      <c r="R12" s="177">
        <v>241</v>
      </c>
      <c r="S12" s="94">
        <f>PRODUCT(R12*100/370)</f>
        <v>65.13513513513513</v>
      </c>
      <c r="T12" s="113">
        <v>2</v>
      </c>
      <c r="U12" s="109"/>
      <c r="V12" s="95">
        <f>SUM(F12+I12+L12++R12+O12)</f>
        <v>1217.5</v>
      </c>
      <c r="W12" s="138">
        <f>PRODUCT(V12/5*100/370)-U12</f>
        <v>65.8108108108108</v>
      </c>
    </row>
    <row r="13" spans="1:23" ht="21" customHeight="1">
      <c r="A13" s="11">
        <f>SUM(A12,1)</f>
        <v>2</v>
      </c>
      <c r="B13" s="83" t="s">
        <v>55</v>
      </c>
      <c r="C13" s="69" t="s">
        <v>31</v>
      </c>
      <c r="D13" s="83" t="s">
        <v>58</v>
      </c>
      <c r="E13" s="101" t="s">
        <v>51</v>
      </c>
      <c r="F13" s="114">
        <v>238</v>
      </c>
      <c r="G13" s="12">
        <f>PRODUCT(F13*100/370)</f>
        <v>64.32432432432432</v>
      </c>
      <c r="H13" s="119">
        <v>2</v>
      </c>
      <c r="I13" s="114">
        <v>238.5</v>
      </c>
      <c r="J13" s="12">
        <f>PRODUCT(I13*100/370)</f>
        <v>64.45945945945945</v>
      </c>
      <c r="K13" s="119">
        <v>2</v>
      </c>
      <c r="L13" s="172">
        <v>232.5</v>
      </c>
      <c r="M13" s="12">
        <f>PRODUCT(L13*100/370)</f>
        <v>62.83783783783784</v>
      </c>
      <c r="N13" s="115">
        <v>2</v>
      </c>
      <c r="O13" s="122">
        <v>239</v>
      </c>
      <c r="P13" s="184">
        <f>PRODUCT(O13*100/370)</f>
        <v>64.5945945945946</v>
      </c>
      <c r="Q13" s="110">
        <v>2</v>
      </c>
      <c r="R13" s="48">
        <v>243.5</v>
      </c>
      <c r="S13" s="12">
        <f>PRODUCT(R13*100/370)</f>
        <v>65.8108108108108</v>
      </c>
      <c r="T13" s="115">
        <v>1</v>
      </c>
      <c r="U13" s="110">
        <v>2</v>
      </c>
      <c r="V13" s="13">
        <f>SUM(F13+I13+L13++R13+O13)</f>
        <v>1191.5</v>
      </c>
      <c r="W13" s="139">
        <f>PRODUCT(V13/5*100/370)-U13</f>
        <v>62.4054054054054</v>
      </c>
    </row>
    <row r="14" spans="1:23" ht="33" customHeight="1" thickBot="1">
      <c r="A14" s="28">
        <f>SUM(A13,1)</f>
        <v>3</v>
      </c>
      <c r="B14" s="165" t="s">
        <v>113</v>
      </c>
      <c r="C14" s="179" t="s">
        <v>25</v>
      </c>
      <c r="D14" s="165" t="s">
        <v>114</v>
      </c>
      <c r="E14" s="182" t="s">
        <v>115</v>
      </c>
      <c r="F14" s="116">
        <v>226.5</v>
      </c>
      <c r="G14" s="98">
        <f>PRODUCT(F14*100/370)</f>
        <v>61.21621621621622</v>
      </c>
      <c r="H14" s="120">
        <v>3</v>
      </c>
      <c r="I14" s="116">
        <v>226</v>
      </c>
      <c r="J14" s="98">
        <f>PRODUCT(I14*100/370)</f>
        <v>61.08108108108108</v>
      </c>
      <c r="K14" s="120">
        <v>3</v>
      </c>
      <c r="L14" s="173">
        <v>216</v>
      </c>
      <c r="M14" s="98">
        <f>PRODUCT(L14*100/370)</f>
        <v>58.37837837837838</v>
      </c>
      <c r="N14" s="117">
        <v>3</v>
      </c>
      <c r="O14" s="123">
        <v>230.5</v>
      </c>
      <c r="P14" s="185">
        <f>PRODUCT(O14*100/370)</f>
        <v>62.2972972972973</v>
      </c>
      <c r="Q14" s="111">
        <v>3</v>
      </c>
      <c r="R14" s="180">
        <v>238</v>
      </c>
      <c r="S14" s="98">
        <f>PRODUCT(R14*100/370)</f>
        <v>64.32432432432432</v>
      </c>
      <c r="T14" s="117">
        <v>3</v>
      </c>
      <c r="U14" s="111"/>
      <c r="V14" s="99">
        <f>SUM(F14+I14+L14++R14+O14)</f>
        <v>1137</v>
      </c>
      <c r="W14" s="140">
        <f>PRODUCT(V14/5*100/370)-U14</f>
        <v>61.45945945945946</v>
      </c>
    </row>
    <row r="16" spans="1:13" ht="13.5">
      <c r="A16" s="4"/>
      <c r="B16" s="4"/>
      <c r="C16" s="33"/>
      <c r="J16" s="4"/>
      <c r="K16" s="4"/>
      <c r="L16" s="4"/>
      <c r="M16" s="4"/>
    </row>
    <row r="17" spans="1:9" ht="15">
      <c r="A17" s="24" t="s">
        <v>207</v>
      </c>
      <c r="I17" s="24" t="s">
        <v>16</v>
      </c>
    </row>
    <row r="18" spans="1:14" ht="15">
      <c r="A18" s="14"/>
      <c r="J18" s="4"/>
      <c r="K18" s="4"/>
      <c r="L18" s="4"/>
      <c r="M18" s="4"/>
      <c r="N18" s="4"/>
    </row>
    <row r="19" spans="1:18" ht="17.25">
      <c r="A19" s="24"/>
      <c r="J19" s="4"/>
      <c r="K19" s="4"/>
      <c r="L19" s="4"/>
      <c r="M19" s="4"/>
      <c r="N19" s="4"/>
      <c r="O19" s="7" t="s">
        <v>9</v>
      </c>
      <c r="P19" s="128" t="s">
        <v>107</v>
      </c>
      <c r="Q19" s="24" t="s">
        <v>18</v>
      </c>
      <c r="R19" s="5"/>
    </row>
    <row r="20" spans="15:18" ht="17.25">
      <c r="O20" s="7" t="s">
        <v>9</v>
      </c>
      <c r="P20" s="128" t="s">
        <v>5</v>
      </c>
      <c r="Q20" s="7" t="s">
        <v>109</v>
      </c>
      <c r="R20" s="5"/>
    </row>
    <row r="21" spans="15:18" ht="17.25">
      <c r="O21" s="7" t="s">
        <v>9</v>
      </c>
      <c r="P21" s="128" t="s">
        <v>6</v>
      </c>
      <c r="Q21" s="24" t="s">
        <v>110</v>
      </c>
      <c r="R21" s="5"/>
    </row>
    <row r="22" spans="15:20" ht="17.25">
      <c r="O22" s="7" t="s">
        <v>9</v>
      </c>
      <c r="P22" s="128" t="s">
        <v>3</v>
      </c>
      <c r="Q22" s="7" t="s">
        <v>210</v>
      </c>
      <c r="R22" s="5"/>
      <c r="S22" s="24"/>
      <c r="T22" s="24"/>
    </row>
    <row r="23" spans="15:19" ht="21" customHeight="1">
      <c r="O23" s="7" t="s">
        <v>9</v>
      </c>
      <c r="P23" s="128" t="s">
        <v>15</v>
      </c>
      <c r="Q23" s="7" t="s">
        <v>198</v>
      </c>
      <c r="R23" s="5"/>
      <c r="S23" s="7"/>
    </row>
    <row r="24" spans="15:19" ht="18" thickBot="1">
      <c r="O24" s="7"/>
      <c r="P24" s="128"/>
      <c r="Q24" s="24"/>
      <c r="R24" s="5"/>
      <c r="S24" s="7"/>
    </row>
    <row r="25" spans="1:23" ht="15.75" thickBot="1">
      <c r="A25" s="297" t="s">
        <v>10</v>
      </c>
      <c r="B25" s="299" t="s">
        <v>1</v>
      </c>
      <c r="C25" s="313" t="s">
        <v>4</v>
      </c>
      <c r="D25" s="303" t="s">
        <v>0</v>
      </c>
      <c r="E25" s="305" t="s">
        <v>2</v>
      </c>
      <c r="F25" s="310" t="s">
        <v>13</v>
      </c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2"/>
      <c r="U25" s="21"/>
      <c r="V25" s="305" t="s">
        <v>8</v>
      </c>
      <c r="W25" s="308" t="s">
        <v>7</v>
      </c>
    </row>
    <row r="26" spans="1:23" ht="15.75" thickBot="1">
      <c r="A26" s="298"/>
      <c r="B26" s="300"/>
      <c r="C26" s="314"/>
      <c r="D26" s="304"/>
      <c r="E26" s="306"/>
      <c r="F26" s="8" t="s">
        <v>107</v>
      </c>
      <c r="G26" s="9" t="s">
        <v>7</v>
      </c>
      <c r="H26" s="15" t="s">
        <v>11</v>
      </c>
      <c r="I26" s="8" t="s">
        <v>5</v>
      </c>
      <c r="J26" s="9" t="s">
        <v>7</v>
      </c>
      <c r="K26" s="15" t="s">
        <v>11</v>
      </c>
      <c r="L26" s="9" t="s">
        <v>6</v>
      </c>
      <c r="M26" s="9" t="s">
        <v>7</v>
      </c>
      <c r="N26" s="15" t="s">
        <v>11</v>
      </c>
      <c r="O26" s="9" t="s">
        <v>3</v>
      </c>
      <c r="P26" s="9" t="s">
        <v>7</v>
      </c>
      <c r="Q26" s="15" t="s">
        <v>11</v>
      </c>
      <c r="R26" s="9" t="s">
        <v>15</v>
      </c>
      <c r="S26" s="9" t="s">
        <v>7</v>
      </c>
      <c r="T26" s="15" t="s">
        <v>11</v>
      </c>
      <c r="U26" s="22" t="s">
        <v>14</v>
      </c>
      <c r="V26" s="306"/>
      <c r="W26" s="309"/>
    </row>
    <row r="27" spans="1:23" ht="15.75" thickBot="1">
      <c r="A27" s="23" t="s">
        <v>100</v>
      </c>
      <c r="B27" s="4"/>
      <c r="C27" s="3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8">
      <c r="A28" s="10">
        <v>1</v>
      </c>
      <c r="B28" s="277" t="s">
        <v>55</v>
      </c>
      <c r="C28" s="278" t="s">
        <v>31</v>
      </c>
      <c r="D28" s="277" t="s">
        <v>58</v>
      </c>
      <c r="E28" s="134" t="s">
        <v>51</v>
      </c>
      <c r="F28" s="112">
        <v>245.5</v>
      </c>
      <c r="G28" s="94">
        <f>PRODUCT(F28*100/360)</f>
        <v>68.19444444444444</v>
      </c>
      <c r="H28" s="124">
        <v>1</v>
      </c>
      <c r="I28" s="280">
        <v>241.5</v>
      </c>
      <c r="J28" s="94">
        <f>PRODUCT(I28*100/360)</f>
        <v>67.08333333333333</v>
      </c>
      <c r="K28" s="118">
        <v>1</v>
      </c>
      <c r="L28" s="171">
        <v>236.5</v>
      </c>
      <c r="M28" s="94">
        <f>PRODUCT(L28*100/360)</f>
        <v>65.69444444444444</v>
      </c>
      <c r="N28" s="113">
        <v>1</v>
      </c>
      <c r="O28" s="121">
        <v>233</v>
      </c>
      <c r="P28" s="94">
        <f>PRODUCT(O28*100/360)</f>
        <v>64.72222222222223</v>
      </c>
      <c r="Q28" s="274">
        <v>1</v>
      </c>
      <c r="R28" s="171">
        <v>246</v>
      </c>
      <c r="S28" s="94">
        <f>PRODUCT(R28*100/360)</f>
        <v>68.33333333333333</v>
      </c>
      <c r="T28" s="113">
        <v>1</v>
      </c>
      <c r="U28" s="109"/>
      <c r="V28" s="95">
        <f>SUM(F28+I28+L28+R28+O28)</f>
        <v>1202.5</v>
      </c>
      <c r="W28" s="138">
        <f>PRODUCT(V28/5*100/360)</f>
        <v>66.80555555555556</v>
      </c>
    </row>
    <row r="29" spans="1:23" ht="29.25" thickBot="1">
      <c r="A29" s="28">
        <f>SUM(A28,1)</f>
        <v>2</v>
      </c>
      <c r="B29" s="165" t="s">
        <v>70</v>
      </c>
      <c r="C29" s="166" t="s">
        <v>117</v>
      </c>
      <c r="D29" s="165" t="s">
        <v>71</v>
      </c>
      <c r="E29" s="170" t="s">
        <v>115</v>
      </c>
      <c r="F29" s="116">
        <v>229.5</v>
      </c>
      <c r="G29" s="98">
        <f>PRODUCT(F29*100/360)</f>
        <v>63.75</v>
      </c>
      <c r="H29" s="126">
        <v>2</v>
      </c>
      <c r="I29" s="281">
        <v>225.5</v>
      </c>
      <c r="J29" s="98">
        <f>PRODUCT(I29*100/360)</f>
        <v>62.638888888888886</v>
      </c>
      <c r="K29" s="120">
        <v>2</v>
      </c>
      <c r="L29" s="173">
        <v>214</v>
      </c>
      <c r="M29" s="98">
        <f>PRODUCT(L29*100/360)</f>
        <v>59.44444444444444</v>
      </c>
      <c r="N29" s="117">
        <v>2</v>
      </c>
      <c r="O29" s="123">
        <v>229.5</v>
      </c>
      <c r="P29" s="98">
        <f>PRODUCT(O29*100/360)</f>
        <v>63.75</v>
      </c>
      <c r="Q29" s="276">
        <v>2</v>
      </c>
      <c r="R29" s="173">
        <v>230</v>
      </c>
      <c r="S29" s="98">
        <f>PRODUCT(R29*100/360)</f>
        <v>63.888888888888886</v>
      </c>
      <c r="T29" s="117">
        <v>2</v>
      </c>
      <c r="U29" s="111"/>
      <c r="V29" s="99">
        <f>SUM(F29+I29+L29+R29+O29)</f>
        <v>1128.5</v>
      </c>
      <c r="W29" s="140">
        <f>PRODUCT(V29/5*100/360)</f>
        <v>62.69444444444444</v>
      </c>
    </row>
    <row r="31" spans="1:13" ht="13.5">
      <c r="A31" s="4"/>
      <c r="B31" s="4"/>
      <c r="C31" s="33"/>
      <c r="J31" s="4"/>
      <c r="K31" s="4"/>
      <c r="L31" s="4"/>
      <c r="M31" s="4"/>
    </row>
    <row r="32" spans="1:9" ht="15">
      <c r="A32" s="24" t="s">
        <v>207</v>
      </c>
      <c r="I32" s="24" t="s">
        <v>16</v>
      </c>
    </row>
  </sheetData>
  <sheetProtection/>
  <mergeCells count="19">
    <mergeCell ref="U9:U10"/>
    <mergeCell ref="A1:N1"/>
    <mergeCell ref="D2:H2"/>
    <mergeCell ref="A9:A10"/>
    <mergeCell ref="B9:B10"/>
    <mergeCell ref="C9:C10"/>
    <mergeCell ref="D9:D10"/>
    <mergeCell ref="E9:E10"/>
    <mergeCell ref="F9:T9"/>
    <mergeCell ref="V9:V10"/>
    <mergeCell ref="W9:W10"/>
    <mergeCell ref="A25:A26"/>
    <mergeCell ref="B25:B26"/>
    <mergeCell ref="C25:C26"/>
    <mergeCell ref="D25:D26"/>
    <mergeCell ref="E25:E26"/>
    <mergeCell ref="F25:T25"/>
    <mergeCell ref="V25:V26"/>
    <mergeCell ref="W25:W26"/>
  </mergeCells>
  <conditionalFormatting sqref="D14">
    <cfRule type="cellIs" priority="11" dxfId="0" operator="equal" stopIfTrue="1">
      <formula>0</formula>
    </cfRule>
    <cfRule type="cellIs" priority="12" dxfId="0" operator="equal" stopIfTrue="1">
      <formula>"#N/A"</formula>
    </cfRule>
  </conditionalFormatting>
  <conditionalFormatting sqref="E12">
    <cfRule type="cellIs" priority="9" dxfId="0" operator="equal" stopIfTrue="1">
      <formula>0</formula>
    </cfRule>
    <cfRule type="cellIs" priority="10" dxfId="0" operator="equal" stopIfTrue="1">
      <formula>"#N/A"</formula>
    </cfRule>
  </conditionalFormatting>
  <conditionalFormatting sqref="E14">
    <cfRule type="cellIs" priority="7" dxfId="0" operator="equal" stopIfTrue="1">
      <formula>0</formula>
    </cfRule>
    <cfRule type="cellIs" priority="8" dxfId="0" operator="equal" stopIfTrue="1">
      <formula>"#N/A"</formula>
    </cfRule>
  </conditionalFormatting>
  <conditionalFormatting sqref="E28">
    <cfRule type="cellIs" priority="3" dxfId="0" operator="equal" stopIfTrue="1">
      <formula>0</formula>
    </cfRule>
    <cfRule type="cellIs" priority="4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7">
      <selection activeCell="R12" sqref="R12:S15"/>
    </sheetView>
  </sheetViews>
  <sheetFormatPr defaultColWidth="9.140625" defaultRowHeight="12.75"/>
  <cols>
    <col min="1" max="1" width="6.57421875" style="1" customWidth="1"/>
    <col min="2" max="2" width="20.8515625" style="1" customWidth="1"/>
    <col min="3" max="3" width="7.00390625" style="34" customWidth="1"/>
    <col min="4" max="4" width="12.8515625" style="1" customWidth="1"/>
    <col min="5" max="5" width="21.7109375" style="1" customWidth="1"/>
    <col min="6" max="7" width="7.7109375" style="1" customWidth="1"/>
    <col min="8" max="8" width="6.421875" style="1" customWidth="1"/>
    <col min="9" max="10" width="7.7109375" style="1" customWidth="1"/>
    <col min="11" max="11" width="6.28125" style="1" customWidth="1"/>
    <col min="12" max="13" width="7.7109375" style="1" customWidth="1"/>
    <col min="14" max="14" width="6.421875" style="1" customWidth="1"/>
    <col min="15" max="15" width="7.7109375" style="1" customWidth="1"/>
    <col min="16" max="16" width="9.00390625" style="1" customWidth="1"/>
    <col min="17" max="17" width="10.28125" style="1" customWidth="1"/>
    <col min="18" max="18" width="6.421875" style="1" customWidth="1"/>
    <col min="19" max="16384" width="9.140625" style="1" customWidth="1"/>
  </cols>
  <sheetData>
    <row r="1" spans="1:17" ht="22.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4"/>
      <c r="Q1" s="4"/>
    </row>
    <row r="2" spans="1:17" ht="22.5" customHeight="1">
      <c r="A2" s="7" t="s">
        <v>104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  <c r="O2" s="5"/>
      <c r="P2" s="4"/>
      <c r="Q2" s="37"/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7"/>
      <c r="N3" s="5"/>
      <c r="Q3" s="24"/>
      <c r="R3" s="5"/>
    </row>
    <row r="4" spans="1:18" ht="22.5" customHeight="1">
      <c r="A4" s="5"/>
      <c r="B4" s="5"/>
      <c r="D4" s="5"/>
      <c r="E4" s="5"/>
      <c r="F4" s="5"/>
      <c r="G4" s="5"/>
      <c r="H4" s="5"/>
      <c r="I4" s="7"/>
      <c r="L4" s="7" t="s">
        <v>9</v>
      </c>
      <c r="M4" s="38" t="s">
        <v>107</v>
      </c>
      <c r="N4" s="7" t="s">
        <v>198</v>
      </c>
      <c r="Q4" s="24"/>
      <c r="R4" s="5"/>
    </row>
    <row r="5" spans="1:18" ht="22.5" customHeight="1">
      <c r="A5" s="5"/>
      <c r="B5" s="5"/>
      <c r="C5" s="32"/>
      <c r="D5" s="5"/>
      <c r="F5" s="5"/>
      <c r="G5" s="5"/>
      <c r="H5" s="5"/>
      <c r="I5" s="7"/>
      <c r="L5" s="7" t="s">
        <v>9</v>
      </c>
      <c r="M5" s="38" t="s">
        <v>6</v>
      </c>
      <c r="N5" s="7" t="s">
        <v>213</v>
      </c>
      <c r="Q5" s="24"/>
      <c r="R5" s="5"/>
    </row>
    <row r="6" spans="1:18" ht="22.5" customHeight="1">
      <c r="A6" s="5"/>
      <c r="B6" s="5"/>
      <c r="C6" s="32"/>
      <c r="D6" s="5"/>
      <c r="E6" s="5"/>
      <c r="F6" s="5"/>
      <c r="G6" s="5"/>
      <c r="H6" s="5"/>
      <c r="I6" s="7"/>
      <c r="L6" s="7" t="s">
        <v>9</v>
      </c>
      <c r="M6" s="38" t="s">
        <v>3</v>
      </c>
      <c r="N6" s="7" t="s">
        <v>108</v>
      </c>
      <c r="Q6" s="24"/>
      <c r="R6" s="5"/>
    </row>
    <row r="7" spans="1:18" ht="22.5" customHeight="1" thickBot="1">
      <c r="A7" s="5"/>
      <c r="B7" s="5"/>
      <c r="C7" s="32"/>
      <c r="D7" s="5"/>
      <c r="E7" s="5"/>
      <c r="F7" s="5"/>
      <c r="G7" s="5"/>
      <c r="H7" s="5"/>
      <c r="I7" s="7"/>
      <c r="N7" s="5"/>
      <c r="O7" s="7"/>
      <c r="P7" s="40"/>
      <c r="Q7" s="24"/>
      <c r="R7" s="5"/>
    </row>
    <row r="8" spans="1:17" ht="22.5" customHeight="1" thickBot="1">
      <c r="A8" s="297" t="s">
        <v>10</v>
      </c>
      <c r="B8" s="299" t="s">
        <v>1</v>
      </c>
      <c r="C8" s="313" t="s">
        <v>4</v>
      </c>
      <c r="D8" s="303" t="s">
        <v>0</v>
      </c>
      <c r="E8" s="305" t="s">
        <v>2</v>
      </c>
      <c r="F8" s="310" t="s">
        <v>13</v>
      </c>
      <c r="G8" s="311"/>
      <c r="H8" s="311"/>
      <c r="I8" s="311"/>
      <c r="J8" s="311"/>
      <c r="K8" s="311"/>
      <c r="L8" s="311"/>
      <c r="M8" s="311"/>
      <c r="N8" s="311"/>
      <c r="O8" s="51"/>
      <c r="P8" s="317" t="s">
        <v>8</v>
      </c>
      <c r="Q8" s="308" t="s">
        <v>7</v>
      </c>
    </row>
    <row r="9" spans="1:17" ht="22.5" customHeight="1" thickBot="1">
      <c r="A9" s="298"/>
      <c r="B9" s="300"/>
      <c r="C9" s="314"/>
      <c r="D9" s="304"/>
      <c r="E9" s="306"/>
      <c r="F9" s="8" t="s">
        <v>107</v>
      </c>
      <c r="G9" s="9" t="s">
        <v>7</v>
      </c>
      <c r="H9" s="15" t="s">
        <v>11</v>
      </c>
      <c r="I9" s="8" t="s">
        <v>6</v>
      </c>
      <c r="J9" s="9" t="s">
        <v>7</v>
      </c>
      <c r="K9" s="15" t="s">
        <v>11</v>
      </c>
      <c r="L9" s="9" t="s">
        <v>3</v>
      </c>
      <c r="M9" s="9" t="s">
        <v>7</v>
      </c>
      <c r="N9" s="50" t="s">
        <v>11</v>
      </c>
      <c r="O9" s="52" t="s">
        <v>14</v>
      </c>
      <c r="P9" s="318"/>
      <c r="Q9" s="309"/>
    </row>
    <row r="10" spans="1:17" ht="22.5" customHeight="1" thickBot="1">
      <c r="A10" s="23" t="s">
        <v>61</v>
      </c>
      <c r="B10" s="4"/>
      <c r="C10" s="3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9.25" customHeight="1">
      <c r="A11" s="10">
        <v>1</v>
      </c>
      <c r="B11" s="92" t="s">
        <v>70</v>
      </c>
      <c r="C11" s="93" t="s">
        <v>117</v>
      </c>
      <c r="D11" s="92" t="s">
        <v>71</v>
      </c>
      <c r="E11" s="100" t="s">
        <v>115</v>
      </c>
      <c r="F11" s="112">
        <v>213.5</v>
      </c>
      <c r="G11" s="94">
        <f aca="true" t="shared" si="0" ref="G11:G23">PRODUCT(F11*100/320)</f>
        <v>66.71875</v>
      </c>
      <c r="H11" s="118">
        <v>2</v>
      </c>
      <c r="I11" s="112">
        <v>219.5</v>
      </c>
      <c r="J11" s="94">
        <f aca="true" t="shared" si="1" ref="J11:J23">PRODUCT(I11*100/320)</f>
        <v>68.59375</v>
      </c>
      <c r="K11" s="124">
        <v>1</v>
      </c>
      <c r="L11" s="121">
        <v>223.5</v>
      </c>
      <c r="M11" s="94">
        <f aca="true" t="shared" si="2" ref="M11:M23">PRODUCT(L11*100/320)</f>
        <v>69.84375</v>
      </c>
      <c r="N11" s="113">
        <v>2</v>
      </c>
      <c r="O11" s="109"/>
      <c r="P11" s="95">
        <f aca="true" t="shared" si="3" ref="P11:P23">SUM(F11+I11+L11)</f>
        <v>656.5</v>
      </c>
      <c r="Q11" s="138">
        <f aca="true" t="shared" si="4" ref="Q11:Q23">PRODUCT(P11/3*100/320)</f>
        <v>68.38541666666667</v>
      </c>
    </row>
    <row r="12" spans="1:17" ht="22.5" customHeight="1">
      <c r="A12" s="11">
        <f>SUM(A11,1)</f>
        <v>2</v>
      </c>
      <c r="B12" s="59" t="s">
        <v>116</v>
      </c>
      <c r="C12" s="62" t="s">
        <v>117</v>
      </c>
      <c r="D12" s="53" t="s">
        <v>118</v>
      </c>
      <c r="E12" s="101" t="s">
        <v>119</v>
      </c>
      <c r="F12" s="114">
        <v>213.5</v>
      </c>
      <c r="G12" s="12">
        <f t="shared" si="0"/>
        <v>66.71875</v>
      </c>
      <c r="H12" s="119">
        <v>2</v>
      </c>
      <c r="I12" s="114">
        <v>217.5</v>
      </c>
      <c r="J12" s="12">
        <f t="shared" si="1"/>
        <v>67.96875</v>
      </c>
      <c r="K12" s="125">
        <v>2</v>
      </c>
      <c r="L12" s="122">
        <v>224</v>
      </c>
      <c r="M12" s="12">
        <f t="shared" si="2"/>
        <v>70</v>
      </c>
      <c r="N12" s="115">
        <v>1</v>
      </c>
      <c r="O12" s="110"/>
      <c r="P12" s="13">
        <f t="shared" si="3"/>
        <v>655</v>
      </c>
      <c r="Q12" s="139">
        <f t="shared" si="4"/>
        <v>68.22916666666667</v>
      </c>
    </row>
    <row r="13" spans="1:17" ht="22.5" customHeight="1">
      <c r="A13" s="11">
        <f>SUM(A12,1)</f>
        <v>3</v>
      </c>
      <c r="B13" s="59" t="s">
        <v>129</v>
      </c>
      <c r="C13" s="62" t="s">
        <v>117</v>
      </c>
      <c r="D13" s="59" t="s">
        <v>130</v>
      </c>
      <c r="E13" s="101" t="s">
        <v>131</v>
      </c>
      <c r="F13" s="114">
        <v>210.5</v>
      </c>
      <c r="G13" s="12">
        <f t="shared" si="0"/>
        <v>65.78125</v>
      </c>
      <c r="H13" s="119">
        <v>7</v>
      </c>
      <c r="I13" s="114">
        <v>212.5</v>
      </c>
      <c r="J13" s="12">
        <f t="shared" si="1"/>
        <v>66.40625</v>
      </c>
      <c r="K13" s="125">
        <v>3</v>
      </c>
      <c r="L13" s="122">
        <v>212.5</v>
      </c>
      <c r="M13" s="12">
        <f t="shared" si="2"/>
        <v>66.40625</v>
      </c>
      <c r="N13" s="115">
        <v>4</v>
      </c>
      <c r="O13" s="110"/>
      <c r="P13" s="13">
        <f t="shared" si="3"/>
        <v>635.5</v>
      </c>
      <c r="Q13" s="139">
        <f t="shared" si="4"/>
        <v>66.19791666666667</v>
      </c>
    </row>
    <row r="14" spans="1:17" ht="22.5" customHeight="1">
      <c r="A14" s="11">
        <f>SUM(A13,1)</f>
        <v>4</v>
      </c>
      <c r="B14" s="65" t="s">
        <v>67</v>
      </c>
      <c r="C14" s="54" t="s">
        <v>31</v>
      </c>
      <c r="D14" s="65" t="s">
        <v>68</v>
      </c>
      <c r="E14" s="101" t="s">
        <v>69</v>
      </c>
      <c r="F14" s="114">
        <v>211.5</v>
      </c>
      <c r="G14" s="12">
        <f t="shared" si="0"/>
        <v>66.09375</v>
      </c>
      <c r="H14" s="119">
        <v>5</v>
      </c>
      <c r="I14" s="114">
        <v>209</v>
      </c>
      <c r="J14" s="12">
        <f t="shared" si="1"/>
        <v>65.3125</v>
      </c>
      <c r="K14" s="125">
        <v>4</v>
      </c>
      <c r="L14" s="122">
        <v>215</v>
      </c>
      <c r="M14" s="12">
        <f t="shared" si="2"/>
        <v>67.1875</v>
      </c>
      <c r="N14" s="115">
        <v>3</v>
      </c>
      <c r="O14" s="110"/>
      <c r="P14" s="13">
        <f t="shared" si="3"/>
        <v>635.5</v>
      </c>
      <c r="Q14" s="139">
        <f t="shared" si="4"/>
        <v>66.19791666666667</v>
      </c>
    </row>
    <row r="15" spans="1:17" ht="22.5" customHeight="1">
      <c r="A15" s="11">
        <f aca="true" t="shared" si="5" ref="A15:A23">SUM(A14,1)</f>
        <v>5</v>
      </c>
      <c r="B15" s="55" t="s">
        <v>65</v>
      </c>
      <c r="C15" s="54" t="s">
        <v>31</v>
      </c>
      <c r="D15" s="53" t="s">
        <v>75</v>
      </c>
      <c r="E15" s="101" t="s">
        <v>76</v>
      </c>
      <c r="F15" s="114">
        <v>216</v>
      </c>
      <c r="G15" s="12">
        <f t="shared" si="0"/>
        <v>67.5</v>
      </c>
      <c r="H15" s="119">
        <v>1</v>
      </c>
      <c r="I15" s="114">
        <v>200</v>
      </c>
      <c r="J15" s="12">
        <f t="shared" si="1"/>
        <v>62.5</v>
      </c>
      <c r="K15" s="125">
        <v>10</v>
      </c>
      <c r="L15" s="122">
        <v>212</v>
      </c>
      <c r="M15" s="12">
        <f t="shared" si="2"/>
        <v>66.25</v>
      </c>
      <c r="N15" s="115">
        <v>5</v>
      </c>
      <c r="O15" s="110"/>
      <c r="P15" s="13">
        <f t="shared" si="3"/>
        <v>628</v>
      </c>
      <c r="Q15" s="139">
        <f t="shared" si="4"/>
        <v>65.41666666666667</v>
      </c>
    </row>
    <row r="16" spans="1:17" ht="22.5" customHeight="1">
      <c r="A16" s="11">
        <v>5</v>
      </c>
      <c r="B16" s="53" t="s">
        <v>65</v>
      </c>
      <c r="C16" s="54" t="s">
        <v>31</v>
      </c>
      <c r="D16" s="55" t="s">
        <v>66</v>
      </c>
      <c r="E16" s="102" t="s">
        <v>43</v>
      </c>
      <c r="F16" s="114">
        <v>211</v>
      </c>
      <c r="G16" s="12">
        <f t="shared" si="0"/>
        <v>65.9375</v>
      </c>
      <c r="H16" s="119">
        <v>6</v>
      </c>
      <c r="I16" s="114">
        <v>205.5</v>
      </c>
      <c r="J16" s="12">
        <f t="shared" si="1"/>
        <v>64.21875</v>
      </c>
      <c r="K16" s="125">
        <v>7</v>
      </c>
      <c r="L16" s="122">
        <v>211.5</v>
      </c>
      <c r="M16" s="12">
        <f t="shared" si="2"/>
        <v>66.09375</v>
      </c>
      <c r="N16" s="115">
        <v>6</v>
      </c>
      <c r="O16" s="110"/>
      <c r="P16" s="13">
        <f t="shared" si="3"/>
        <v>628</v>
      </c>
      <c r="Q16" s="139">
        <f t="shared" si="4"/>
        <v>65.41666666666667</v>
      </c>
    </row>
    <row r="17" spans="1:17" ht="29.25" customHeight="1">
      <c r="A17" s="11">
        <v>7</v>
      </c>
      <c r="B17" s="59" t="s">
        <v>123</v>
      </c>
      <c r="C17" s="62" t="s">
        <v>117</v>
      </c>
      <c r="D17" s="59" t="s">
        <v>124</v>
      </c>
      <c r="E17" s="103" t="s">
        <v>125</v>
      </c>
      <c r="F17" s="114">
        <v>208.5</v>
      </c>
      <c r="G17" s="12">
        <f t="shared" si="0"/>
        <v>65.15625</v>
      </c>
      <c r="H17" s="119">
        <v>10</v>
      </c>
      <c r="I17" s="114">
        <v>209</v>
      </c>
      <c r="J17" s="12">
        <f t="shared" si="1"/>
        <v>65.3125</v>
      </c>
      <c r="K17" s="125">
        <v>4</v>
      </c>
      <c r="L17" s="122">
        <v>207.5</v>
      </c>
      <c r="M17" s="12">
        <f t="shared" si="2"/>
        <v>64.84375</v>
      </c>
      <c r="N17" s="115">
        <v>7</v>
      </c>
      <c r="O17" s="110"/>
      <c r="P17" s="13">
        <f t="shared" si="3"/>
        <v>625</v>
      </c>
      <c r="Q17" s="139">
        <f t="shared" si="4"/>
        <v>65.10416666666667</v>
      </c>
    </row>
    <row r="18" spans="1:17" ht="22.5" customHeight="1">
      <c r="A18" s="11">
        <f t="shared" si="5"/>
        <v>8</v>
      </c>
      <c r="B18" s="57" t="s">
        <v>62</v>
      </c>
      <c r="C18" s="58" t="s">
        <v>22</v>
      </c>
      <c r="D18" s="57" t="s">
        <v>63</v>
      </c>
      <c r="E18" s="104" t="s">
        <v>64</v>
      </c>
      <c r="F18" s="114">
        <v>209</v>
      </c>
      <c r="G18" s="12">
        <f t="shared" si="0"/>
        <v>65.3125</v>
      </c>
      <c r="H18" s="119">
        <v>9</v>
      </c>
      <c r="I18" s="114">
        <v>206.5</v>
      </c>
      <c r="J18" s="12">
        <f t="shared" si="1"/>
        <v>64.53125</v>
      </c>
      <c r="K18" s="125">
        <v>6</v>
      </c>
      <c r="L18" s="122">
        <v>205.5</v>
      </c>
      <c r="M18" s="12">
        <f t="shared" si="2"/>
        <v>64.21875</v>
      </c>
      <c r="N18" s="115">
        <v>9</v>
      </c>
      <c r="O18" s="110"/>
      <c r="P18" s="13">
        <f t="shared" si="3"/>
        <v>621</v>
      </c>
      <c r="Q18" s="139">
        <f t="shared" si="4"/>
        <v>64.6875</v>
      </c>
    </row>
    <row r="19" spans="1:17" ht="22.5" customHeight="1">
      <c r="A19" s="11">
        <f t="shared" si="5"/>
        <v>9</v>
      </c>
      <c r="B19" s="66" t="s">
        <v>132</v>
      </c>
      <c r="C19" s="58" t="s">
        <v>31</v>
      </c>
      <c r="D19" s="67" t="s">
        <v>133</v>
      </c>
      <c r="E19" s="105" t="s">
        <v>94</v>
      </c>
      <c r="F19" s="114">
        <v>209.5</v>
      </c>
      <c r="G19" s="12">
        <f t="shared" si="0"/>
        <v>65.46875</v>
      </c>
      <c r="H19" s="119">
        <v>8</v>
      </c>
      <c r="I19" s="114">
        <v>204.5</v>
      </c>
      <c r="J19" s="12">
        <f t="shared" si="1"/>
        <v>63.90625</v>
      </c>
      <c r="K19" s="125">
        <v>8</v>
      </c>
      <c r="L19" s="122">
        <v>203.5</v>
      </c>
      <c r="M19" s="12">
        <f t="shared" si="2"/>
        <v>63.59375</v>
      </c>
      <c r="N19" s="115">
        <v>11</v>
      </c>
      <c r="O19" s="110"/>
      <c r="P19" s="13">
        <f t="shared" si="3"/>
        <v>617.5</v>
      </c>
      <c r="Q19" s="139">
        <f t="shared" si="4"/>
        <v>64.32291666666667</v>
      </c>
    </row>
    <row r="20" spans="1:17" ht="22.5" customHeight="1">
      <c r="A20" s="11">
        <f t="shared" si="5"/>
        <v>10</v>
      </c>
      <c r="B20" s="63" t="s">
        <v>72</v>
      </c>
      <c r="C20" s="54" t="s">
        <v>31</v>
      </c>
      <c r="D20" s="64" t="s">
        <v>73</v>
      </c>
      <c r="E20" s="106" t="s">
        <v>74</v>
      </c>
      <c r="F20" s="114">
        <v>212</v>
      </c>
      <c r="G20" s="12">
        <f t="shared" si="0"/>
        <v>66.25</v>
      </c>
      <c r="H20" s="119">
        <v>4</v>
      </c>
      <c r="I20" s="114">
        <v>201</v>
      </c>
      <c r="J20" s="12">
        <f t="shared" si="1"/>
        <v>62.8125</v>
      </c>
      <c r="K20" s="125">
        <v>9</v>
      </c>
      <c r="L20" s="122">
        <v>203</v>
      </c>
      <c r="M20" s="12">
        <f t="shared" si="2"/>
        <v>63.4375</v>
      </c>
      <c r="N20" s="115">
        <v>12</v>
      </c>
      <c r="O20" s="110"/>
      <c r="P20" s="13">
        <f t="shared" si="3"/>
        <v>616</v>
      </c>
      <c r="Q20" s="139">
        <f t="shared" si="4"/>
        <v>64.16666666666667</v>
      </c>
    </row>
    <row r="21" spans="1:17" ht="22.5" customHeight="1">
      <c r="A21" s="11">
        <f t="shared" si="5"/>
        <v>11</v>
      </c>
      <c r="B21" s="55" t="s">
        <v>126</v>
      </c>
      <c r="C21" s="54" t="s">
        <v>31</v>
      </c>
      <c r="D21" s="55" t="s">
        <v>127</v>
      </c>
      <c r="E21" s="102" t="s">
        <v>128</v>
      </c>
      <c r="F21" s="114">
        <v>201.5</v>
      </c>
      <c r="G21" s="12">
        <f t="shared" si="0"/>
        <v>62.96875</v>
      </c>
      <c r="H21" s="119">
        <v>11</v>
      </c>
      <c r="I21" s="114">
        <v>188</v>
      </c>
      <c r="J21" s="12">
        <f t="shared" si="1"/>
        <v>58.75</v>
      </c>
      <c r="K21" s="125">
        <v>13</v>
      </c>
      <c r="L21" s="122">
        <v>204</v>
      </c>
      <c r="M21" s="12">
        <f t="shared" si="2"/>
        <v>63.75</v>
      </c>
      <c r="N21" s="115">
        <v>10</v>
      </c>
      <c r="O21" s="110"/>
      <c r="P21" s="13">
        <f t="shared" si="3"/>
        <v>593.5</v>
      </c>
      <c r="Q21" s="139">
        <f t="shared" si="4"/>
        <v>61.82291666666667</v>
      </c>
    </row>
    <row r="22" spans="1:17" ht="28.5" customHeight="1">
      <c r="A22" s="11">
        <f t="shared" si="5"/>
        <v>12</v>
      </c>
      <c r="B22" s="59" t="s">
        <v>120</v>
      </c>
      <c r="C22" s="62" t="s">
        <v>117</v>
      </c>
      <c r="D22" s="59" t="s">
        <v>121</v>
      </c>
      <c r="E22" s="107" t="s">
        <v>122</v>
      </c>
      <c r="F22" s="114">
        <v>196.5</v>
      </c>
      <c r="G22" s="12">
        <f t="shared" si="0"/>
        <v>61.40625</v>
      </c>
      <c r="H22" s="119">
        <v>12</v>
      </c>
      <c r="I22" s="114">
        <v>189.5</v>
      </c>
      <c r="J22" s="12">
        <f t="shared" si="1"/>
        <v>59.21875</v>
      </c>
      <c r="K22" s="125">
        <v>11</v>
      </c>
      <c r="L22" s="122">
        <v>206</v>
      </c>
      <c r="M22" s="12">
        <f t="shared" si="2"/>
        <v>64.375</v>
      </c>
      <c r="N22" s="115">
        <v>8</v>
      </c>
      <c r="O22" s="110"/>
      <c r="P22" s="13">
        <f t="shared" si="3"/>
        <v>592</v>
      </c>
      <c r="Q22" s="139">
        <f t="shared" si="4"/>
        <v>61.66666666666667</v>
      </c>
    </row>
    <row r="23" spans="1:17" ht="30" customHeight="1" thickBot="1">
      <c r="A23" s="28">
        <f t="shared" si="5"/>
        <v>13</v>
      </c>
      <c r="B23" s="96" t="s">
        <v>113</v>
      </c>
      <c r="C23" s="97" t="s">
        <v>25</v>
      </c>
      <c r="D23" s="96" t="s">
        <v>114</v>
      </c>
      <c r="E23" s="108" t="s">
        <v>115</v>
      </c>
      <c r="F23" s="116">
        <v>188.5</v>
      </c>
      <c r="G23" s="98">
        <f t="shared" si="0"/>
        <v>58.90625</v>
      </c>
      <c r="H23" s="120">
        <v>13</v>
      </c>
      <c r="I23" s="116">
        <v>189</v>
      </c>
      <c r="J23" s="98">
        <f t="shared" si="1"/>
        <v>59.0625</v>
      </c>
      <c r="K23" s="126">
        <v>12</v>
      </c>
      <c r="L23" s="123">
        <v>202</v>
      </c>
      <c r="M23" s="98">
        <f t="shared" si="2"/>
        <v>63.125</v>
      </c>
      <c r="N23" s="117">
        <v>13</v>
      </c>
      <c r="O23" s="111"/>
      <c r="P23" s="99">
        <f t="shared" si="3"/>
        <v>579.5</v>
      </c>
      <c r="Q23" s="140">
        <f t="shared" si="4"/>
        <v>60.36458333333333</v>
      </c>
    </row>
    <row r="24" spans="3:9" ht="13.5">
      <c r="C24" s="1"/>
      <c r="F24" s="4"/>
      <c r="G24" s="4"/>
      <c r="H24" s="4"/>
      <c r="I24" s="4"/>
    </row>
    <row r="25" spans="1:10" ht="15">
      <c r="A25" s="14"/>
      <c r="C25" s="1"/>
      <c r="F25" s="4"/>
      <c r="G25" s="4"/>
      <c r="H25" s="4"/>
      <c r="I25" s="4"/>
      <c r="J25" s="4"/>
    </row>
    <row r="26" spans="1:9" ht="15">
      <c r="A26" s="24" t="s">
        <v>207</v>
      </c>
      <c r="I26" s="24" t="s">
        <v>16</v>
      </c>
    </row>
    <row r="27" ht="12.75">
      <c r="C27" s="1"/>
    </row>
    <row r="28" ht="12.75">
      <c r="C28" s="1"/>
    </row>
    <row r="29" ht="21" customHeight="1">
      <c r="B29" s="23"/>
    </row>
    <row r="33" ht="15">
      <c r="B33" s="23"/>
    </row>
    <row r="34" ht="15">
      <c r="B34" s="23"/>
    </row>
  </sheetData>
  <sheetProtection/>
  <mergeCells count="10">
    <mergeCell ref="F8:N8"/>
    <mergeCell ref="P8:P9"/>
    <mergeCell ref="Q8:Q9"/>
    <mergeCell ref="A1:N1"/>
    <mergeCell ref="D2:H2"/>
    <mergeCell ref="A8:A9"/>
    <mergeCell ref="B8:B9"/>
    <mergeCell ref="C8:C9"/>
    <mergeCell ref="D8:D9"/>
    <mergeCell ref="E8:E9"/>
  </mergeCells>
  <conditionalFormatting sqref="E17:E19 E13:E15 D12">
    <cfRule type="cellIs" priority="9" dxfId="0" operator="equal" stopIfTrue="1">
      <formula>0</formula>
    </cfRule>
    <cfRule type="cellIs" priority="10" dxfId="0" operator="equal" stopIfTrue="1">
      <formula>"#N/A"</formula>
    </cfRule>
  </conditionalFormatting>
  <conditionalFormatting sqref="E12">
    <cfRule type="cellIs" priority="5" dxfId="0" operator="equal" stopIfTrue="1">
      <formula>0</formula>
    </cfRule>
    <cfRule type="cellIs" priority="6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6.57421875" style="1" customWidth="1"/>
    <col min="2" max="2" width="20.8515625" style="1" customWidth="1"/>
    <col min="3" max="3" width="7.00390625" style="34" customWidth="1"/>
    <col min="4" max="4" width="12.8515625" style="1" customWidth="1"/>
    <col min="5" max="5" width="21.7109375" style="1" customWidth="1"/>
    <col min="6" max="7" width="7.7109375" style="1" customWidth="1"/>
    <col min="8" max="8" width="6.421875" style="1" customWidth="1"/>
    <col min="9" max="10" width="7.7109375" style="1" customWidth="1"/>
    <col min="11" max="11" width="6.28125" style="1" customWidth="1"/>
    <col min="12" max="13" width="7.7109375" style="1" customWidth="1"/>
    <col min="14" max="14" width="6.421875" style="1" customWidth="1"/>
    <col min="15" max="15" width="7.7109375" style="1" customWidth="1"/>
    <col min="16" max="16" width="9.00390625" style="1" customWidth="1"/>
    <col min="17" max="17" width="10.28125" style="1" customWidth="1"/>
    <col min="18" max="18" width="6.421875" style="1" customWidth="1"/>
    <col min="19" max="16384" width="9.140625" style="1" customWidth="1"/>
  </cols>
  <sheetData>
    <row r="1" spans="1:17" ht="22.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4"/>
      <c r="Q1" s="4"/>
    </row>
    <row r="2" spans="1:17" ht="22.5" customHeight="1">
      <c r="A2" s="7" t="s">
        <v>104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  <c r="O2" s="5"/>
      <c r="P2" s="4"/>
      <c r="Q2" s="37"/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7"/>
      <c r="N3" s="5"/>
      <c r="Q3" s="24"/>
      <c r="R3" s="5"/>
    </row>
    <row r="4" spans="1:18" ht="22.5" customHeight="1">
      <c r="A4" s="5"/>
      <c r="B4" s="5"/>
      <c r="D4" s="5"/>
      <c r="E4" s="5"/>
      <c r="F4" s="5"/>
      <c r="G4" s="5"/>
      <c r="H4" s="5"/>
      <c r="I4" s="7"/>
      <c r="L4" s="7" t="s">
        <v>9</v>
      </c>
      <c r="M4" s="46" t="s">
        <v>107</v>
      </c>
      <c r="N4" s="7" t="s">
        <v>109</v>
      </c>
      <c r="Q4" s="24"/>
      <c r="R4" s="5"/>
    </row>
    <row r="5" spans="1:18" ht="22.5" customHeight="1">
      <c r="A5" s="5"/>
      <c r="B5" s="5"/>
      <c r="C5" s="32"/>
      <c r="D5" s="5"/>
      <c r="F5" s="5"/>
      <c r="G5" s="5"/>
      <c r="H5" s="5"/>
      <c r="I5" s="7"/>
      <c r="L5" s="7" t="s">
        <v>9</v>
      </c>
      <c r="M5" s="46" t="s">
        <v>6</v>
      </c>
      <c r="N5" s="24" t="s">
        <v>18</v>
      </c>
      <c r="Q5" s="24"/>
      <c r="R5" s="5"/>
    </row>
    <row r="6" spans="1:18" ht="22.5" customHeight="1">
      <c r="A6" s="5"/>
      <c r="B6" s="5"/>
      <c r="C6" s="32"/>
      <c r="D6" s="5"/>
      <c r="E6" s="5"/>
      <c r="F6" s="5"/>
      <c r="G6" s="5"/>
      <c r="H6" s="5"/>
      <c r="I6" s="7"/>
      <c r="L6" s="7" t="s">
        <v>9</v>
      </c>
      <c r="M6" s="46" t="s">
        <v>3</v>
      </c>
      <c r="N6" s="7" t="s">
        <v>198</v>
      </c>
      <c r="Q6" s="24"/>
      <c r="R6" s="5"/>
    </row>
    <row r="7" spans="1:18" ht="22.5" customHeight="1" thickBot="1">
      <c r="A7" s="5"/>
      <c r="B7" s="5"/>
      <c r="C7" s="32"/>
      <c r="D7" s="5"/>
      <c r="E7" s="5"/>
      <c r="F7" s="5"/>
      <c r="G7" s="5"/>
      <c r="H7" s="5"/>
      <c r="I7" s="7"/>
      <c r="N7" s="5"/>
      <c r="O7" s="7"/>
      <c r="P7" s="46"/>
      <c r="Q7" s="24"/>
      <c r="R7" s="5"/>
    </row>
    <row r="8" spans="1:17" ht="22.5" customHeight="1" thickBot="1">
      <c r="A8" s="297" t="s">
        <v>10</v>
      </c>
      <c r="B8" s="299" t="s">
        <v>1</v>
      </c>
      <c r="C8" s="313" t="s">
        <v>4</v>
      </c>
      <c r="D8" s="303" t="s">
        <v>0</v>
      </c>
      <c r="E8" s="305" t="s">
        <v>2</v>
      </c>
      <c r="F8" s="310" t="s">
        <v>13</v>
      </c>
      <c r="G8" s="311"/>
      <c r="H8" s="311"/>
      <c r="I8" s="311"/>
      <c r="J8" s="311"/>
      <c r="K8" s="311"/>
      <c r="L8" s="311"/>
      <c r="M8" s="311"/>
      <c r="N8" s="311"/>
      <c r="O8" s="51"/>
      <c r="P8" s="317" t="s">
        <v>8</v>
      </c>
      <c r="Q8" s="308" t="s">
        <v>7</v>
      </c>
    </row>
    <row r="9" spans="1:17" ht="22.5" customHeight="1" thickBot="1">
      <c r="A9" s="298"/>
      <c r="B9" s="300"/>
      <c r="C9" s="314"/>
      <c r="D9" s="304"/>
      <c r="E9" s="306"/>
      <c r="F9" s="8" t="s">
        <v>107</v>
      </c>
      <c r="G9" s="9" t="s">
        <v>7</v>
      </c>
      <c r="H9" s="15" t="s">
        <v>11</v>
      </c>
      <c r="I9" s="8" t="s">
        <v>6</v>
      </c>
      <c r="J9" s="9" t="s">
        <v>7</v>
      </c>
      <c r="K9" s="15" t="s">
        <v>11</v>
      </c>
      <c r="L9" s="9" t="s">
        <v>3</v>
      </c>
      <c r="M9" s="9" t="s">
        <v>7</v>
      </c>
      <c r="N9" s="50" t="s">
        <v>11</v>
      </c>
      <c r="O9" s="52" t="s">
        <v>214</v>
      </c>
      <c r="P9" s="318"/>
      <c r="Q9" s="309"/>
    </row>
    <row r="10" spans="1:17" ht="22.5" customHeight="1" thickBot="1">
      <c r="A10" s="23" t="s">
        <v>101</v>
      </c>
      <c r="B10" s="4"/>
      <c r="C10" s="3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2.5" customHeight="1">
      <c r="A11" s="10">
        <v>1</v>
      </c>
      <c r="B11" s="227" t="s">
        <v>62</v>
      </c>
      <c r="C11" s="228" t="s">
        <v>22</v>
      </c>
      <c r="D11" s="227" t="s">
        <v>63</v>
      </c>
      <c r="E11" s="230" t="s">
        <v>64</v>
      </c>
      <c r="F11" s="112">
        <v>253.5</v>
      </c>
      <c r="G11" s="94">
        <f aca="true" t="shared" si="0" ref="G11:G22">PRODUCT(F11*100/340)</f>
        <v>74.55882352941177</v>
      </c>
      <c r="H11" s="118">
        <v>1</v>
      </c>
      <c r="I11" s="112">
        <v>233.5</v>
      </c>
      <c r="J11" s="94">
        <f aca="true" t="shared" si="1" ref="J11:J22">PRODUCT(I11*100/340)</f>
        <v>68.67647058823529</v>
      </c>
      <c r="K11" s="124">
        <v>2</v>
      </c>
      <c r="L11" s="121">
        <v>237.5</v>
      </c>
      <c r="M11" s="94">
        <f aca="true" t="shared" si="2" ref="M11:M22">PRODUCT(L11*100/340)</f>
        <v>69.8529411764706</v>
      </c>
      <c r="N11" s="113">
        <v>2</v>
      </c>
      <c r="O11" s="109"/>
      <c r="P11" s="95">
        <f aca="true" t="shared" si="3" ref="P11:P22">SUM(F11+I11+L11)</f>
        <v>724.5</v>
      </c>
      <c r="Q11" s="138">
        <f aca="true" t="shared" si="4" ref="Q11:Q22">PRODUCT(P11/3*100/340)-O11</f>
        <v>71.02941176470588</v>
      </c>
    </row>
    <row r="12" spans="1:17" ht="22.5" customHeight="1">
      <c r="A12" s="11">
        <f>SUM(A11,1)</f>
        <v>2</v>
      </c>
      <c r="B12" s="59" t="s">
        <v>116</v>
      </c>
      <c r="C12" s="62" t="s">
        <v>117</v>
      </c>
      <c r="D12" s="53" t="s">
        <v>118</v>
      </c>
      <c r="E12" s="101" t="s">
        <v>119</v>
      </c>
      <c r="F12" s="114">
        <v>237.5</v>
      </c>
      <c r="G12" s="12">
        <f t="shared" si="0"/>
        <v>69.8529411764706</v>
      </c>
      <c r="H12" s="119">
        <v>2</v>
      </c>
      <c r="I12" s="114">
        <v>236</v>
      </c>
      <c r="J12" s="12">
        <f t="shared" si="1"/>
        <v>69.41176470588235</v>
      </c>
      <c r="K12" s="125">
        <v>1</v>
      </c>
      <c r="L12" s="122">
        <v>238</v>
      </c>
      <c r="M12" s="12">
        <f t="shared" si="2"/>
        <v>70</v>
      </c>
      <c r="N12" s="115">
        <v>1</v>
      </c>
      <c r="O12" s="110"/>
      <c r="P12" s="13">
        <f t="shared" si="3"/>
        <v>711.5</v>
      </c>
      <c r="Q12" s="139">
        <f t="shared" si="4"/>
        <v>69.75490196078431</v>
      </c>
    </row>
    <row r="13" spans="1:17" ht="22.5" customHeight="1">
      <c r="A13" s="11">
        <f aca="true" t="shared" si="5" ref="A13:A22">SUM(A12,1)</f>
        <v>3</v>
      </c>
      <c r="B13" s="59" t="s">
        <v>70</v>
      </c>
      <c r="C13" s="62" t="s">
        <v>117</v>
      </c>
      <c r="D13" s="59" t="s">
        <v>71</v>
      </c>
      <c r="E13" s="107" t="s">
        <v>115</v>
      </c>
      <c r="F13" s="114">
        <v>233.5</v>
      </c>
      <c r="G13" s="12">
        <f t="shared" si="0"/>
        <v>68.67647058823529</v>
      </c>
      <c r="H13" s="119">
        <v>3</v>
      </c>
      <c r="I13" s="114">
        <v>229.5</v>
      </c>
      <c r="J13" s="12">
        <f t="shared" si="1"/>
        <v>67.5</v>
      </c>
      <c r="K13" s="125">
        <v>3</v>
      </c>
      <c r="L13" s="122">
        <v>235</v>
      </c>
      <c r="M13" s="12">
        <f t="shared" si="2"/>
        <v>69.11764705882354</v>
      </c>
      <c r="N13" s="115">
        <v>4</v>
      </c>
      <c r="O13" s="110"/>
      <c r="P13" s="13">
        <f t="shared" si="3"/>
        <v>698</v>
      </c>
      <c r="Q13" s="139">
        <f t="shared" si="4"/>
        <v>68.4313725490196</v>
      </c>
    </row>
    <row r="14" spans="1:17" ht="22.5" customHeight="1">
      <c r="A14" s="11">
        <f t="shared" si="5"/>
        <v>4</v>
      </c>
      <c r="B14" s="65" t="s">
        <v>67</v>
      </c>
      <c r="C14" s="54" t="s">
        <v>31</v>
      </c>
      <c r="D14" s="65" t="s">
        <v>68</v>
      </c>
      <c r="E14" s="101" t="s">
        <v>69</v>
      </c>
      <c r="F14" s="114">
        <v>228</v>
      </c>
      <c r="G14" s="12">
        <f t="shared" si="0"/>
        <v>67.05882352941177</v>
      </c>
      <c r="H14" s="119">
        <v>4</v>
      </c>
      <c r="I14" s="114">
        <v>223.5</v>
      </c>
      <c r="J14" s="12">
        <f t="shared" si="1"/>
        <v>65.73529411764706</v>
      </c>
      <c r="K14" s="125">
        <v>5</v>
      </c>
      <c r="L14" s="122">
        <v>236</v>
      </c>
      <c r="M14" s="12">
        <f t="shared" si="2"/>
        <v>69.41176470588235</v>
      </c>
      <c r="N14" s="115">
        <v>3</v>
      </c>
      <c r="O14" s="110">
        <v>0.5</v>
      </c>
      <c r="P14" s="13">
        <f t="shared" si="3"/>
        <v>687.5</v>
      </c>
      <c r="Q14" s="139">
        <f t="shared" si="4"/>
        <v>66.90196078431372</v>
      </c>
    </row>
    <row r="15" spans="1:17" ht="22.5" customHeight="1">
      <c r="A15" s="11">
        <f t="shared" si="5"/>
        <v>5</v>
      </c>
      <c r="B15" s="66" t="s">
        <v>132</v>
      </c>
      <c r="C15" s="58" t="s">
        <v>31</v>
      </c>
      <c r="D15" s="67" t="s">
        <v>133</v>
      </c>
      <c r="E15" s="105" t="s">
        <v>94</v>
      </c>
      <c r="F15" s="114">
        <v>227.5</v>
      </c>
      <c r="G15" s="12">
        <f t="shared" si="0"/>
        <v>66.91176470588235</v>
      </c>
      <c r="H15" s="119">
        <v>5</v>
      </c>
      <c r="I15" s="114">
        <v>221</v>
      </c>
      <c r="J15" s="12">
        <f t="shared" si="1"/>
        <v>65</v>
      </c>
      <c r="K15" s="125">
        <v>6</v>
      </c>
      <c r="L15" s="122">
        <v>222.5</v>
      </c>
      <c r="M15" s="12">
        <f t="shared" si="2"/>
        <v>65.44117647058823</v>
      </c>
      <c r="N15" s="115">
        <v>6</v>
      </c>
      <c r="O15" s="110"/>
      <c r="P15" s="13">
        <f t="shared" si="3"/>
        <v>671</v>
      </c>
      <c r="Q15" s="139">
        <f t="shared" si="4"/>
        <v>65.7843137254902</v>
      </c>
    </row>
    <row r="16" spans="1:17" ht="28.5" customHeight="1">
      <c r="A16" s="11">
        <f t="shared" si="5"/>
        <v>6</v>
      </c>
      <c r="B16" s="59" t="s">
        <v>120</v>
      </c>
      <c r="C16" s="62" t="s">
        <v>117</v>
      </c>
      <c r="D16" s="59" t="s">
        <v>121</v>
      </c>
      <c r="E16" s="107" t="s">
        <v>122</v>
      </c>
      <c r="F16" s="114">
        <v>218.5</v>
      </c>
      <c r="G16" s="12">
        <f t="shared" si="0"/>
        <v>64.26470588235294</v>
      </c>
      <c r="H16" s="119">
        <v>8</v>
      </c>
      <c r="I16" s="114">
        <v>225.5</v>
      </c>
      <c r="J16" s="12">
        <f t="shared" si="1"/>
        <v>66.32352941176471</v>
      </c>
      <c r="K16" s="125">
        <v>4</v>
      </c>
      <c r="L16" s="122">
        <v>222</v>
      </c>
      <c r="M16" s="12">
        <f t="shared" si="2"/>
        <v>65.29411764705883</v>
      </c>
      <c r="N16" s="115">
        <v>7</v>
      </c>
      <c r="O16" s="110"/>
      <c r="P16" s="13">
        <f t="shared" si="3"/>
        <v>666</v>
      </c>
      <c r="Q16" s="139">
        <f t="shared" si="4"/>
        <v>65.29411764705883</v>
      </c>
    </row>
    <row r="17" spans="1:17" ht="22.5" customHeight="1">
      <c r="A17" s="11">
        <f t="shared" si="5"/>
        <v>7</v>
      </c>
      <c r="B17" s="55" t="s">
        <v>65</v>
      </c>
      <c r="C17" s="54" t="s">
        <v>31</v>
      </c>
      <c r="D17" s="53" t="s">
        <v>75</v>
      </c>
      <c r="E17" s="101" t="s">
        <v>76</v>
      </c>
      <c r="F17" s="114">
        <v>220</v>
      </c>
      <c r="G17" s="12">
        <f t="shared" si="0"/>
        <v>64.70588235294117</v>
      </c>
      <c r="H17" s="119">
        <v>7</v>
      </c>
      <c r="I17" s="114">
        <v>219</v>
      </c>
      <c r="J17" s="12">
        <f t="shared" si="1"/>
        <v>64.41176470588235</v>
      </c>
      <c r="K17" s="125">
        <v>8</v>
      </c>
      <c r="L17" s="122">
        <v>224</v>
      </c>
      <c r="M17" s="12">
        <f t="shared" si="2"/>
        <v>65.88235294117646</v>
      </c>
      <c r="N17" s="115">
        <v>5</v>
      </c>
      <c r="O17" s="110"/>
      <c r="P17" s="13">
        <f t="shared" si="3"/>
        <v>663</v>
      </c>
      <c r="Q17" s="139">
        <f t="shared" si="4"/>
        <v>65</v>
      </c>
    </row>
    <row r="18" spans="1:17" ht="22.5" customHeight="1">
      <c r="A18" s="11">
        <f t="shared" si="5"/>
        <v>8</v>
      </c>
      <c r="B18" s="59" t="s">
        <v>113</v>
      </c>
      <c r="C18" s="60" t="s">
        <v>25</v>
      </c>
      <c r="D18" s="59" t="s">
        <v>114</v>
      </c>
      <c r="E18" s="137" t="s">
        <v>115</v>
      </c>
      <c r="F18" s="114">
        <v>222.5</v>
      </c>
      <c r="G18" s="12">
        <f t="shared" si="0"/>
        <v>65.44117647058823</v>
      </c>
      <c r="H18" s="119">
        <v>6</v>
      </c>
      <c r="I18" s="114">
        <v>213.5</v>
      </c>
      <c r="J18" s="12">
        <f t="shared" si="1"/>
        <v>62.794117647058826</v>
      </c>
      <c r="K18" s="125">
        <v>9</v>
      </c>
      <c r="L18" s="122">
        <v>219.5</v>
      </c>
      <c r="M18" s="12">
        <f t="shared" si="2"/>
        <v>64.55882352941177</v>
      </c>
      <c r="N18" s="115">
        <v>8</v>
      </c>
      <c r="O18" s="110"/>
      <c r="P18" s="13">
        <f t="shared" si="3"/>
        <v>655.5</v>
      </c>
      <c r="Q18" s="139">
        <f t="shared" si="4"/>
        <v>64.26470588235294</v>
      </c>
    </row>
    <row r="19" spans="1:17" ht="22.5" customHeight="1">
      <c r="A19" s="11">
        <f t="shared" si="5"/>
        <v>9</v>
      </c>
      <c r="B19" s="53" t="s">
        <v>65</v>
      </c>
      <c r="C19" s="54" t="s">
        <v>31</v>
      </c>
      <c r="D19" s="55" t="s">
        <v>66</v>
      </c>
      <c r="E19" s="102" t="s">
        <v>43</v>
      </c>
      <c r="F19" s="114">
        <v>212</v>
      </c>
      <c r="G19" s="12">
        <f t="shared" si="0"/>
        <v>62.35294117647059</v>
      </c>
      <c r="H19" s="119">
        <v>9</v>
      </c>
      <c r="I19" s="114">
        <v>221</v>
      </c>
      <c r="J19" s="12">
        <f t="shared" si="1"/>
        <v>65</v>
      </c>
      <c r="K19" s="125">
        <v>6</v>
      </c>
      <c r="L19" s="122">
        <v>216.5</v>
      </c>
      <c r="M19" s="12">
        <f t="shared" si="2"/>
        <v>63.6764705882353</v>
      </c>
      <c r="N19" s="115">
        <v>11</v>
      </c>
      <c r="O19" s="110"/>
      <c r="P19" s="13">
        <f t="shared" si="3"/>
        <v>649.5</v>
      </c>
      <c r="Q19" s="139">
        <f t="shared" si="4"/>
        <v>63.6764705882353</v>
      </c>
    </row>
    <row r="20" spans="1:17" ht="22.5" customHeight="1">
      <c r="A20" s="11">
        <f t="shared" si="5"/>
        <v>10</v>
      </c>
      <c r="B20" s="59" t="s">
        <v>123</v>
      </c>
      <c r="C20" s="62" t="s">
        <v>117</v>
      </c>
      <c r="D20" s="59" t="s">
        <v>124</v>
      </c>
      <c r="E20" s="103" t="s">
        <v>125</v>
      </c>
      <c r="F20" s="114">
        <v>206.5</v>
      </c>
      <c r="G20" s="12">
        <f t="shared" si="0"/>
        <v>60.73529411764706</v>
      </c>
      <c r="H20" s="119">
        <v>11</v>
      </c>
      <c r="I20" s="114">
        <v>212.5</v>
      </c>
      <c r="J20" s="12">
        <f t="shared" si="1"/>
        <v>62.5</v>
      </c>
      <c r="K20" s="125">
        <v>10</v>
      </c>
      <c r="L20" s="122">
        <v>217</v>
      </c>
      <c r="M20" s="12">
        <f t="shared" si="2"/>
        <v>63.8235294117647</v>
      </c>
      <c r="N20" s="115">
        <v>10</v>
      </c>
      <c r="O20" s="110"/>
      <c r="P20" s="13">
        <f t="shared" si="3"/>
        <v>636</v>
      </c>
      <c r="Q20" s="139">
        <f t="shared" si="4"/>
        <v>62.35294117647059</v>
      </c>
    </row>
    <row r="21" spans="1:17" ht="22.5" customHeight="1">
      <c r="A21" s="11">
        <f t="shared" si="5"/>
        <v>11</v>
      </c>
      <c r="B21" s="55" t="s">
        <v>126</v>
      </c>
      <c r="C21" s="54" t="s">
        <v>31</v>
      </c>
      <c r="D21" s="55" t="s">
        <v>127</v>
      </c>
      <c r="E21" s="102" t="s">
        <v>128</v>
      </c>
      <c r="F21" s="114">
        <v>203.5</v>
      </c>
      <c r="G21" s="12">
        <f t="shared" si="0"/>
        <v>59.85294117647059</v>
      </c>
      <c r="H21" s="119">
        <v>12</v>
      </c>
      <c r="I21" s="114">
        <v>211.5</v>
      </c>
      <c r="J21" s="12">
        <f t="shared" si="1"/>
        <v>62.205882352941174</v>
      </c>
      <c r="K21" s="125">
        <v>11</v>
      </c>
      <c r="L21" s="122">
        <v>217.5</v>
      </c>
      <c r="M21" s="12">
        <f t="shared" si="2"/>
        <v>63.970588235294116</v>
      </c>
      <c r="N21" s="115">
        <v>9</v>
      </c>
      <c r="O21" s="110"/>
      <c r="P21" s="13">
        <f t="shared" si="3"/>
        <v>632.5</v>
      </c>
      <c r="Q21" s="139">
        <f t="shared" si="4"/>
        <v>62.00980392156863</v>
      </c>
    </row>
    <row r="22" spans="1:17" ht="22.5" customHeight="1" thickBot="1">
      <c r="A22" s="28">
        <f t="shared" si="5"/>
        <v>12</v>
      </c>
      <c r="B22" s="232" t="s">
        <v>72</v>
      </c>
      <c r="C22" s="229" t="s">
        <v>31</v>
      </c>
      <c r="D22" s="233" t="s">
        <v>73</v>
      </c>
      <c r="E22" s="234" t="s">
        <v>74</v>
      </c>
      <c r="F22" s="116">
        <v>207.5</v>
      </c>
      <c r="G22" s="98">
        <f t="shared" si="0"/>
        <v>61.029411764705884</v>
      </c>
      <c r="H22" s="120">
        <v>10</v>
      </c>
      <c r="I22" s="116">
        <v>208.5</v>
      </c>
      <c r="J22" s="98">
        <f t="shared" si="1"/>
        <v>61.3235294117647</v>
      </c>
      <c r="K22" s="126">
        <v>12</v>
      </c>
      <c r="L22" s="123">
        <v>210.5</v>
      </c>
      <c r="M22" s="98">
        <f t="shared" si="2"/>
        <v>61.911764705882355</v>
      </c>
      <c r="N22" s="117">
        <v>12</v>
      </c>
      <c r="O22" s="111"/>
      <c r="P22" s="99">
        <f t="shared" si="3"/>
        <v>626.5</v>
      </c>
      <c r="Q22" s="140">
        <f t="shared" si="4"/>
        <v>61.42156862745099</v>
      </c>
    </row>
    <row r="23" spans="3:9" ht="13.5">
      <c r="C23" s="1"/>
      <c r="F23" s="4"/>
      <c r="G23" s="4"/>
      <c r="H23" s="4"/>
      <c r="I23" s="4"/>
    </row>
    <row r="24" spans="1:10" ht="15">
      <c r="A24" s="14"/>
      <c r="C24" s="1"/>
      <c r="F24" s="4"/>
      <c r="G24" s="4"/>
      <c r="H24" s="4"/>
      <c r="I24" s="4"/>
      <c r="J24" s="4"/>
    </row>
    <row r="25" spans="1:9" ht="15">
      <c r="A25" s="24" t="s">
        <v>207</v>
      </c>
      <c r="I25" s="24" t="s">
        <v>16</v>
      </c>
    </row>
    <row r="26" ht="12.75">
      <c r="C26" s="1"/>
    </row>
    <row r="27" ht="12.75">
      <c r="C27" s="1"/>
    </row>
    <row r="28" ht="21" customHeight="1"/>
  </sheetData>
  <sheetProtection/>
  <mergeCells count="10">
    <mergeCell ref="P8:P9"/>
    <mergeCell ref="Q8:Q9"/>
    <mergeCell ref="A1:N1"/>
    <mergeCell ref="D2:H2"/>
    <mergeCell ref="A8:A9"/>
    <mergeCell ref="B8:B9"/>
    <mergeCell ref="C8:C9"/>
    <mergeCell ref="D8:D9"/>
    <mergeCell ref="E8:E9"/>
    <mergeCell ref="F8:N8"/>
  </mergeCells>
  <conditionalFormatting sqref="E16:E18 E13:E14 D12">
    <cfRule type="cellIs" priority="3" dxfId="0" operator="equal" stopIfTrue="1">
      <formula>0</formula>
    </cfRule>
    <cfRule type="cellIs" priority="4" dxfId="0" operator="equal" stopIfTrue="1">
      <formula>"#N/A"</formula>
    </cfRule>
  </conditionalFormatting>
  <conditionalFormatting sqref="E12">
    <cfRule type="cellIs" priority="1" dxfId="0" operator="equal" stopIfTrue="1">
      <formula>0</formula>
    </cfRule>
    <cfRule type="cellIs" priority="2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4">
      <selection activeCell="E61" sqref="E61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27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4"/>
      <c r="Q1" s="4"/>
      <c r="R1" s="4"/>
    </row>
    <row r="2" spans="1:18" ht="17.25">
      <c r="A2" s="7" t="s">
        <v>104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  <c r="O2" s="5"/>
      <c r="P2" s="4"/>
      <c r="Q2" s="4"/>
      <c r="R2" s="7"/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7"/>
      <c r="J3" s="7"/>
      <c r="K3" s="38"/>
      <c r="P3" s="5"/>
      <c r="R3" s="7"/>
    </row>
    <row r="4" spans="1:18" ht="22.5" customHeight="1">
      <c r="A4" s="5"/>
      <c r="B4" s="5"/>
      <c r="C4" s="34"/>
      <c r="D4" s="5"/>
      <c r="E4" s="5"/>
      <c r="F4" s="5"/>
      <c r="G4" s="5"/>
      <c r="H4" s="5"/>
      <c r="I4" s="7"/>
      <c r="J4" s="7"/>
      <c r="K4" s="38"/>
      <c r="P4" s="5"/>
      <c r="R4" s="7"/>
    </row>
    <row r="5" spans="1:18" ht="21.75" customHeight="1">
      <c r="A5" s="5"/>
      <c r="B5" s="5"/>
      <c r="C5" s="32"/>
      <c r="D5" s="5"/>
      <c r="E5" s="1"/>
      <c r="F5" s="5"/>
      <c r="G5" s="5"/>
      <c r="H5" s="5"/>
      <c r="J5" s="7"/>
      <c r="K5" s="38"/>
      <c r="L5" s="7" t="s">
        <v>9</v>
      </c>
      <c r="M5" s="91" t="s">
        <v>107</v>
      </c>
      <c r="N5" s="7" t="s">
        <v>213</v>
      </c>
      <c r="O5" s="1"/>
      <c r="P5" s="1"/>
      <c r="R5" s="7"/>
    </row>
    <row r="6" spans="1:18" ht="21.75" customHeight="1">
      <c r="A6" s="5"/>
      <c r="B6" s="5"/>
      <c r="C6" s="32"/>
      <c r="D6" s="5"/>
      <c r="E6" s="5"/>
      <c r="F6" s="5"/>
      <c r="G6" s="5"/>
      <c r="H6" s="5"/>
      <c r="J6" s="7"/>
      <c r="K6" s="40"/>
      <c r="L6" s="7" t="s">
        <v>9</v>
      </c>
      <c r="M6" s="91" t="s">
        <v>6</v>
      </c>
      <c r="N6" s="7" t="s">
        <v>198</v>
      </c>
      <c r="O6" s="1"/>
      <c r="P6" s="1"/>
      <c r="R6" s="7"/>
    </row>
    <row r="7" spans="1:18" ht="21.75" customHeight="1" thickBot="1">
      <c r="A7" s="5"/>
      <c r="B7" s="5"/>
      <c r="C7" s="32"/>
      <c r="D7" s="5"/>
      <c r="E7" s="5"/>
      <c r="F7" s="5"/>
      <c r="G7" s="5"/>
      <c r="H7" s="5"/>
      <c r="J7" s="7"/>
      <c r="K7" s="40"/>
      <c r="L7" s="7" t="s">
        <v>9</v>
      </c>
      <c r="M7" s="91" t="s">
        <v>3</v>
      </c>
      <c r="N7" s="7" t="s">
        <v>108</v>
      </c>
      <c r="O7" s="1"/>
      <c r="P7" s="1"/>
      <c r="R7" s="7"/>
    </row>
    <row r="8" spans="1:17" ht="22.5" customHeight="1" thickBot="1">
      <c r="A8" s="297" t="s">
        <v>10</v>
      </c>
      <c r="B8" s="299" t="s">
        <v>1</v>
      </c>
      <c r="C8" s="301" t="s">
        <v>4</v>
      </c>
      <c r="D8" s="303" t="s">
        <v>0</v>
      </c>
      <c r="E8" s="305" t="s">
        <v>2</v>
      </c>
      <c r="F8" s="310" t="s">
        <v>13</v>
      </c>
      <c r="G8" s="311"/>
      <c r="H8" s="311"/>
      <c r="I8" s="311"/>
      <c r="J8" s="311"/>
      <c r="K8" s="311"/>
      <c r="L8" s="311"/>
      <c r="M8" s="311"/>
      <c r="N8" s="312"/>
      <c r="O8" s="319" t="s">
        <v>14</v>
      </c>
      <c r="P8" s="305" t="s">
        <v>8</v>
      </c>
      <c r="Q8" s="308" t="s">
        <v>7</v>
      </c>
    </row>
    <row r="9" spans="1:17" ht="22.5" customHeight="1" thickBot="1">
      <c r="A9" s="298"/>
      <c r="B9" s="300"/>
      <c r="C9" s="302"/>
      <c r="D9" s="304"/>
      <c r="E9" s="306"/>
      <c r="F9" s="8" t="s">
        <v>107</v>
      </c>
      <c r="G9" s="9" t="s">
        <v>7</v>
      </c>
      <c r="H9" s="15" t="s">
        <v>11</v>
      </c>
      <c r="I9" s="8" t="s">
        <v>6</v>
      </c>
      <c r="J9" s="9" t="s">
        <v>7</v>
      </c>
      <c r="K9" s="15" t="s">
        <v>11</v>
      </c>
      <c r="L9" s="9" t="s">
        <v>3</v>
      </c>
      <c r="M9" s="9" t="s">
        <v>7</v>
      </c>
      <c r="N9" s="15" t="s">
        <v>11</v>
      </c>
      <c r="O9" s="320"/>
      <c r="P9" s="306"/>
      <c r="Q9" s="309"/>
    </row>
    <row r="10" spans="1:17" ht="22.5" customHeight="1" thickBot="1">
      <c r="A10" s="23" t="s">
        <v>45</v>
      </c>
      <c r="B10" s="4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2.5" customHeight="1">
      <c r="A11" s="10">
        <v>1</v>
      </c>
      <c r="B11" s="129" t="s">
        <v>116</v>
      </c>
      <c r="C11" s="130" t="s">
        <v>117</v>
      </c>
      <c r="D11" s="131" t="s">
        <v>118</v>
      </c>
      <c r="E11" s="134" t="s">
        <v>119</v>
      </c>
      <c r="F11" s="112">
        <v>216</v>
      </c>
      <c r="G11" s="94">
        <f aca="true" t="shared" si="0" ref="G11:G22">PRODUCT(F11*100/300)</f>
        <v>72</v>
      </c>
      <c r="H11" s="118">
        <v>1</v>
      </c>
      <c r="I11" s="112">
        <v>211</v>
      </c>
      <c r="J11" s="94">
        <f aca="true" t="shared" si="1" ref="J11:J22">PRODUCT(I11*100/300)</f>
        <v>70.33333333333333</v>
      </c>
      <c r="K11" s="124">
        <v>1</v>
      </c>
      <c r="L11" s="121">
        <v>207</v>
      </c>
      <c r="M11" s="94">
        <f aca="true" t="shared" si="2" ref="M11:M22">PRODUCT(L11*100/300)</f>
        <v>69</v>
      </c>
      <c r="N11" s="113">
        <v>1</v>
      </c>
      <c r="O11" s="109"/>
      <c r="P11" s="95">
        <f aca="true" t="shared" si="3" ref="P11:P22">SUM(F11+I11+L11)</f>
        <v>634</v>
      </c>
      <c r="Q11" s="138">
        <f aca="true" t="shared" si="4" ref="Q11:Q22">PRODUCT(P11/3*100/300)</f>
        <v>70.44444444444446</v>
      </c>
    </row>
    <row r="12" spans="1:17" ht="22.5" customHeight="1">
      <c r="A12" s="11">
        <f>SUM(A11,1)</f>
        <v>2</v>
      </c>
      <c r="B12" s="75" t="s">
        <v>140</v>
      </c>
      <c r="C12" s="76" t="s">
        <v>22</v>
      </c>
      <c r="D12" s="77" t="s">
        <v>27</v>
      </c>
      <c r="E12" s="102"/>
      <c r="F12" s="114">
        <v>213</v>
      </c>
      <c r="G12" s="12">
        <f t="shared" si="0"/>
        <v>71</v>
      </c>
      <c r="H12" s="119">
        <v>2</v>
      </c>
      <c r="I12" s="114">
        <v>211</v>
      </c>
      <c r="J12" s="12">
        <f t="shared" si="1"/>
        <v>70.33333333333333</v>
      </c>
      <c r="K12" s="125">
        <v>1</v>
      </c>
      <c r="L12" s="122">
        <v>205</v>
      </c>
      <c r="M12" s="12">
        <f t="shared" si="2"/>
        <v>68.33333333333333</v>
      </c>
      <c r="N12" s="115">
        <v>3</v>
      </c>
      <c r="O12" s="110"/>
      <c r="P12" s="13">
        <f t="shared" si="3"/>
        <v>629</v>
      </c>
      <c r="Q12" s="139">
        <f t="shared" si="4"/>
        <v>69.88888888888889</v>
      </c>
    </row>
    <row r="13" spans="1:17" ht="22.5" customHeight="1">
      <c r="A13" s="11">
        <f aca="true" t="shared" si="5" ref="A13:A22">SUM(A12,1)</f>
        <v>3</v>
      </c>
      <c r="B13" s="72" t="s">
        <v>129</v>
      </c>
      <c r="C13" s="74" t="s">
        <v>117</v>
      </c>
      <c r="D13" s="72" t="s">
        <v>130</v>
      </c>
      <c r="E13" s="101" t="s">
        <v>131</v>
      </c>
      <c r="F13" s="114">
        <v>211</v>
      </c>
      <c r="G13" s="12">
        <f t="shared" si="0"/>
        <v>70.33333333333333</v>
      </c>
      <c r="H13" s="119">
        <v>3</v>
      </c>
      <c r="I13" s="114">
        <v>207.5</v>
      </c>
      <c r="J13" s="12">
        <f t="shared" si="1"/>
        <v>69.16666666666667</v>
      </c>
      <c r="K13" s="125">
        <v>3</v>
      </c>
      <c r="L13" s="122">
        <v>205.5</v>
      </c>
      <c r="M13" s="12">
        <f t="shared" si="2"/>
        <v>68.5</v>
      </c>
      <c r="N13" s="115">
        <v>2</v>
      </c>
      <c r="O13" s="110"/>
      <c r="P13" s="13">
        <f t="shared" si="3"/>
        <v>624</v>
      </c>
      <c r="Q13" s="139">
        <f t="shared" si="4"/>
        <v>69.33333333333333</v>
      </c>
    </row>
    <row r="14" spans="1:17" ht="22.5" customHeight="1">
      <c r="A14" s="11">
        <f t="shared" si="5"/>
        <v>4</v>
      </c>
      <c r="B14" s="70" t="s">
        <v>46</v>
      </c>
      <c r="C14" s="68" t="s">
        <v>31</v>
      </c>
      <c r="D14" s="70" t="s">
        <v>47</v>
      </c>
      <c r="E14" s="101" t="s">
        <v>48</v>
      </c>
      <c r="F14" s="114">
        <v>207</v>
      </c>
      <c r="G14" s="12">
        <f t="shared" si="0"/>
        <v>69</v>
      </c>
      <c r="H14" s="119">
        <v>4</v>
      </c>
      <c r="I14" s="114">
        <v>204.5</v>
      </c>
      <c r="J14" s="12">
        <f t="shared" si="1"/>
        <v>68.16666666666667</v>
      </c>
      <c r="K14" s="125">
        <v>6</v>
      </c>
      <c r="L14" s="122">
        <v>204</v>
      </c>
      <c r="M14" s="12">
        <f t="shared" si="2"/>
        <v>68</v>
      </c>
      <c r="N14" s="115">
        <v>5</v>
      </c>
      <c r="O14" s="110"/>
      <c r="P14" s="13">
        <f t="shared" si="3"/>
        <v>615.5</v>
      </c>
      <c r="Q14" s="139">
        <f t="shared" si="4"/>
        <v>68.38888888888889</v>
      </c>
    </row>
    <row r="15" spans="1:17" ht="30.75" customHeight="1">
      <c r="A15" s="11">
        <f t="shared" si="5"/>
        <v>5</v>
      </c>
      <c r="B15" s="72" t="s">
        <v>138</v>
      </c>
      <c r="C15" s="73" t="s">
        <v>25</v>
      </c>
      <c r="D15" s="72" t="s">
        <v>139</v>
      </c>
      <c r="E15" s="137" t="s">
        <v>115</v>
      </c>
      <c r="F15" s="114">
        <v>204.5</v>
      </c>
      <c r="G15" s="12">
        <f t="shared" si="0"/>
        <v>68.16666666666667</v>
      </c>
      <c r="H15" s="119">
        <v>5</v>
      </c>
      <c r="I15" s="114">
        <v>205</v>
      </c>
      <c r="J15" s="12">
        <f t="shared" si="1"/>
        <v>68.33333333333333</v>
      </c>
      <c r="K15" s="125">
        <v>5</v>
      </c>
      <c r="L15" s="122">
        <v>202</v>
      </c>
      <c r="M15" s="12">
        <f t="shared" si="2"/>
        <v>67.33333333333333</v>
      </c>
      <c r="N15" s="115">
        <v>6</v>
      </c>
      <c r="O15" s="110"/>
      <c r="P15" s="13">
        <f t="shared" si="3"/>
        <v>611.5</v>
      </c>
      <c r="Q15" s="139">
        <f t="shared" si="4"/>
        <v>67.94444444444446</v>
      </c>
    </row>
    <row r="16" spans="1:17" ht="22.5" customHeight="1">
      <c r="A16" s="11">
        <f t="shared" si="5"/>
        <v>6</v>
      </c>
      <c r="B16" s="72" t="s">
        <v>145</v>
      </c>
      <c r="C16" s="74" t="s">
        <v>117</v>
      </c>
      <c r="D16" s="72" t="s">
        <v>146</v>
      </c>
      <c r="E16" s="101" t="s">
        <v>147</v>
      </c>
      <c r="F16" s="114">
        <v>202</v>
      </c>
      <c r="G16" s="12">
        <f t="shared" si="0"/>
        <v>67.33333333333333</v>
      </c>
      <c r="H16" s="119">
        <v>7</v>
      </c>
      <c r="I16" s="114">
        <v>203.5</v>
      </c>
      <c r="J16" s="12">
        <f t="shared" si="1"/>
        <v>67.83333333333333</v>
      </c>
      <c r="K16" s="125">
        <v>7</v>
      </c>
      <c r="L16" s="122">
        <v>204.5</v>
      </c>
      <c r="M16" s="12">
        <f t="shared" si="2"/>
        <v>68.16666666666667</v>
      </c>
      <c r="N16" s="115">
        <v>4</v>
      </c>
      <c r="O16" s="110"/>
      <c r="P16" s="13">
        <f t="shared" si="3"/>
        <v>610</v>
      </c>
      <c r="Q16" s="139">
        <f t="shared" si="4"/>
        <v>67.77777777777779</v>
      </c>
    </row>
    <row r="17" spans="1:17" ht="22.5" customHeight="1">
      <c r="A17" s="11">
        <f t="shared" si="5"/>
        <v>7</v>
      </c>
      <c r="B17" s="26" t="s">
        <v>134</v>
      </c>
      <c r="C17" s="68" t="s">
        <v>31</v>
      </c>
      <c r="D17" s="26" t="s">
        <v>148</v>
      </c>
      <c r="E17" s="102" t="s">
        <v>40</v>
      </c>
      <c r="F17" s="114">
        <v>197</v>
      </c>
      <c r="G17" s="12">
        <f t="shared" si="0"/>
        <v>65.66666666666667</v>
      </c>
      <c r="H17" s="119">
        <v>8</v>
      </c>
      <c r="I17" s="114">
        <v>206</v>
      </c>
      <c r="J17" s="12">
        <f t="shared" si="1"/>
        <v>68.66666666666667</v>
      </c>
      <c r="K17" s="125">
        <v>4</v>
      </c>
      <c r="L17" s="122">
        <v>201</v>
      </c>
      <c r="M17" s="12">
        <f t="shared" si="2"/>
        <v>67</v>
      </c>
      <c r="N17" s="115">
        <v>7</v>
      </c>
      <c r="O17" s="110"/>
      <c r="P17" s="13">
        <f t="shared" si="3"/>
        <v>604</v>
      </c>
      <c r="Q17" s="139">
        <f t="shared" si="4"/>
        <v>67.11111111111111</v>
      </c>
    </row>
    <row r="18" spans="1:19" ht="24" customHeight="1">
      <c r="A18" s="11">
        <f t="shared" si="5"/>
        <v>8</v>
      </c>
      <c r="B18" s="72" t="s">
        <v>123</v>
      </c>
      <c r="C18" s="74" t="s">
        <v>117</v>
      </c>
      <c r="D18" s="72" t="s">
        <v>141</v>
      </c>
      <c r="E18" s="107" t="s">
        <v>122</v>
      </c>
      <c r="F18" s="114">
        <v>204.5</v>
      </c>
      <c r="G18" s="12">
        <f t="shared" si="0"/>
        <v>68.16666666666667</v>
      </c>
      <c r="H18" s="119">
        <v>5</v>
      </c>
      <c r="I18" s="114">
        <v>196.5</v>
      </c>
      <c r="J18" s="12">
        <f t="shared" si="1"/>
        <v>65.5</v>
      </c>
      <c r="K18" s="125">
        <v>9</v>
      </c>
      <c r="L18" s="122">
        <v>196</v>
      </c>
      <c r="M18" s="12">
        <f t="shared" si="2"/>
        <v>65.33333333333333</v>
      </c>
      <c r="N18" s="115">
        <v>12</v>
      </c>
      <c r="O18" s="110"/>
      <c r="P18" s="13">
        <f t="shared" si="3"/>
        <v>597</v>
      </c>
      <c r="Q18" s="139">
        <f t="shared" si="4"/>
        <v>66.33333333333333</v>
      </c>
      <c r="R18" s="1"/>
      <c r="S18" s="1"/>
    </row>
    <row r="19" spans="1:17" ht="22.5" customHeight="1">
      <c r="A19" s="11">
        <f t="shared" si="5"/>
        <v>9</v>
      </c>
      <c r="B19" s="70" t="s">
        <v>49</v>
      </c>
      <c r="C19" s="68" t="s">
        <v>31</v>
      </c>
      <c r="D19" s="70" t="s">
        <v>50</v>
      </c>
      <c r="E19" s="101" t="s">
        <v>51</v>
      </c>
      <c r="F19" s="114">
        <v>191.5</v>
      </c>
      <c r="G19" s="12">
        <f t="shared" si="0"/>
        <v>63.833333333333336</v>
      </c>
      <c r="H19" s="119">
        <v>9</v>
      </c>
      <c r="I19" s="114">
        <v>197</v>
      </c>
      <c r="J19" s="12">
        <f t="shared" si="1"/>
        <v>65.66666666666667</v>
      </c>
      <c r="K19" s="125">
        <v>8</v>
      </c>
      <c r="L19" s="122">
        <v>200</v>
      </c>
      <c r="M19" s="12">
        <f t="shared" si="2"/>
        <v>66.66666666666667</v>
      </c>
      <c r="N19" s="115">
        <v>8</v>
      </c>
      <c r="O19" s="110"/>
      <c r="P19" s="13">
        <f t="shared" si="3"/>
        <v>588.5</v>
      </c>
      <c r="Q19" s="139">
        <f t="shared" si="4"/>
        <v>65.38888888888889</v>
      </c>
    </row>
    <row r="20" spans="1:17" ht="24.75" customHeight="1">
      <c r="A20" s="11">
        <f t="shared" si="5"/>
        <v>10</v>
      </c>
      <c r="B20" s="72" t="s">
        <v>142</v>
      </c>
      <c r="C20" s="73" t="s">
        <v>25</v>
      </c>
      <c r="D20" s="72" t="s">
        <v>143</v>
      </c>
      <c r="E20" s="137" t="s">
        <v>144</v>
      </c>
      <c r="F20" s="114">
        <v>185</v>
      </c>
      <c r="G20" s="12">
        <f t="shared" si="0"/>
        <v>61.666666666666664</v>
      </c>
      <c r="H20" s="119">
        <v>11</v>
      </c>
      <c r="I20" s="114">
        <v>190</v>
      </c>
      <c r="J20" s="12">
        <f t="shared" si="1"/>
        <v>63.333333333333336</v>
      </c>
      <c r="K20" s="125">
        <v>10</v>
      </c>
      <c r="L20" s="122">
        <v>199.5</v>
      </c>
      <c r="M20" s="12">
        <f t="shared" si="2"/>
        <v>66.5</v>
      </c>
      <c r="N20" s="115">
        <v>10</v>
      </c>
      <c r="O20" s="110"/>
      <c r="P20" s="13">
        <f t="shared" si="3"/>
        <v>574.5</v>
      </c>
      <c r="Q20" s="139">
        <f t="shared" si="4"/>
        <v>63.833333333333336</v>
      </c>
    </row>
    <row r="21" spans="1:17" ht="22.5" customHeight="1">
      <c r="A21" s="11">
        <f t="shared" si="5"/>
        <v>11</v>
      </c>
      <c r="B21" s="26" t="s">
        <v>134</v>
      </c>
      <c r="C21" s="68" t="s">
        <v>31</v>
      </c>
      <c r="D21" s="26" t="s">
        <v>209</v>
      </c>
      <c r="E21" s="102" t="s">
        <v>135</v>
      </c>
      <c r="F21" s="114">
        <v>187</v>
      </c>
      <c r="G21" s="12">
        <f t="shared" si="0"/>
        <v>62.333333333333336</v>
      </c>
      <c r="H21" s="119">
        <v>10</v>
      </c>
      <c r="I21" s="114">
        <v>185</v>
      </c>
      <c r="J21" s="12">
        <f t="shared" si="1"/>
        <v>61.666666666666664</v>
      </c>
      <c r="K21" s="125">
        <v>12</v>
      </c>
      <c r="L21" s="122">
        <v>200</v>
      </c>
      <c r="M21" s="12">
        <f t="shared" si="2"/>
        <v>66.66666666666667</v>
      </c>
      <c r="N21" s="115">
        <v>8</v>
      </c>
      <c r="O21" s="110"/>
      <c r="P21" s="13">
        <f t="shared" si="3"/>
        <v>572</v>
      </c>
      <c r="Q21" s="139">
        <f t="shared" si="4"/>
        <v>63.55555555555555</v>
      </c>
    </row>
    <row r="22" spans="1:17" ht="22.5" customHeight="1" thickBot="1">
      <c r="A22" s="28">
        <f t="shared" si="5"/>
        <v>12</v>
      </c>
      <c r="B22" s="132" t="s">
        <v>136</v>
      </c>
      <c r="C22" s="133" t="s">
        <v>31</v>
      </c>
      <c r="D22" s="132" t="s">
        <v>208</v>
      </c>
      <c r="E22" s="136" t="s">
        <v>137</v>
      </c>
      <c r="F22" s="116">
        <v>181</v>
      </c>
      <c r="G22" s="98">
        <f t="shared" si="0"/>
        <v>60.333333333333336</v>
      </c>
      <c r="H22" s="120">
        <v>12</v>
      </c>
      <c r="I22" s="116">
        <v>189.5</v>
      </c>
      <c r="J22" s="98">
        <f t="shared" si="1"/>
        <v>63.166666666666664</v>
      </c>
      <c r="K22" s="126">
        <v>11</v>
      </c>
      <c r="L22" s="123">
        <v>196.5</v>
      </c>
      <c r="M22" s="98">
        <f t="shared" si="2"/>
        <v>65.5</v>
      </c>
      <c r="N22" s="117">
        <v>11</v>
      </c>
      <c r="O22" s="111"/>
      <c r="P22" s="99">
        <f t="shared" si="3"/>
        <v>567</v>
      </c>
      <c r="Q22" s="140">
        <f t="shared" si="4"/>
        <v>63</v>
      </c>
    </row>
    <row r="23" spans="1:17" ht="22.5" customHeight="1">
      <c r="A23" s="1"/>
      <c r="B23" s="1"/>
      <c r="C23" s="1"/>
      <c r="D23" s="1"/>
      <c r="E23" s="1"/>
      <c r="F23" s="4"/>
      <c r="G23" s="4"/>
      <c r="H23" s="4"/>
      <c r="I23" s="4"/>
      <c r="J23" s="1"/>
      <c r="K23" s="1"/>
      <c r="L23" s="1"/>
      <c r="M23" s="1"/>
      <c r="N23" s="1"/>
      <c r="O23" s="1"/>
      <c r="P23" s="1"/>
      <c r="Q23" s="1"/>
    </row>
    <row r="24" spans="1:17" ht="22.5" customHeight="1">
      <c r="A24" s="14"/>
      <c r="B24" s="1"/>
      <c r="C24" s="1"/>
      <c r="D24" s="1"/>
      <c r="E24" s="1"/>
      <c r="F24" s="4"/>
      <c r="G24" s="4"/>
      <c r="H24" s="4"/>
      <c r="I24" s="4"/>
      <c r="J24" s="4"/>
      <c r="K24" s="1"/>
      <c r="L24" s="1"/>
      <c r="M24" s="1"/>
      <c r="N24" s="1"/>
      <c r="O24" s="1"/>
      <c r="P24" s="1"/>
      <c r="Q24" s="1"/>
    </row>
    <row r="25" spans="1:17" ht="22.5" customHeight="1">
      <c r="A25" s="24" t="s">
        <v>207</v>
      </c>
      <c r="B25" s="1"/>
      <c r="C25" s="34"/>
      <c r="D25" s="1"/>
      <c r="E25" s="1"/>
      <c r="F25" s="1"/>
      <c r="G25" s="1"/>
      <c r="H25" s="1"/>
      <c r="I25" s="24" t="s">
        <v>16</v>
      </c>
      <c r="J25" s="1"/>
      <c r="K25" s="1"/>
      <c r="L25" s="1"/>
      <c r="M25" s="1"/>
      <c r="N25" s="1"/>
      <c r="O25" s="1"/>
      <c r="P25" s="1"/>
      <c r="Q25" s="1"/>
    </row>
    <row r="26" spans="1:17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7:10" ht="13.5">
      <c r="G28" s="4"/>
      <c r="H28" s="4"/>
      <c r="I28" s="4"/>
      <c r="J28" s="4"/>
    </row>
    <row r="29" spans="7:10" ht="13.5">
      <c r="G29" s="4"/>
      <c r="H29" s="4"/>
      <c r="I29" s="4"/>
      <c r="J29" s="4"/>
    </row>
    <row r="30" spans="7:10" ht="13.5">
      <c r="G30" s="4"/>
      <c r="H30" s="4"/>
      <c r="I30" s="4"/>
      <c r="J30" s="4"/>
    </row>
    <row r="31" spans="7:10" ht="13.5">
      <c r="G31" s="4"/>
      <c r="H31" s="4"/>
      <c r="I31" s="4"/>
      <c r="J31" s="4"/>
    </row>
  </sheetData>
  <sheetProtection/>
  <mergeCells count="11">
    <mergeCell ref="F8:N8"/>
    <mergeCell ref="O8:O9"/>
    <mergeCell ref="P8:P9"/>
    <mergeCell ref="Q8:Q9"/>
    <mergeCell ref="A1:N1"/>
    <mergeCell ref="D2:H2"/>
    <mergeCell ref="A8:A9"/>
    <mergeCell ref="B8:B9"/>
    <mergeCell ref="C8:C9"/>
    <mergeCell ref="D8:D9"/>
    <mergeCell ref="E8:E9"/>
  </mergeCells>
  <conditionalFormatting sqref="E11:E15 E21:E22">
    <cfRule type="cellIs" priority="3" dxfId="0" operator="equal" stopIfTrue="1">
      <formula>0</formula>
    </cfRule>
    <cfRule type="cellIs" priority="4" dxfId="0" operator="equal" stopIfTrue="1">
      <formula>"#N/A"</formula>
    </cfRule>
  </conditionalFormatting>
  <conditionalFormatting sqref="D21">
    <cfRule type="cellIs" priority="1" dxfId="0" operator="equal" stopIfTrue="1">
      <formula>0</formula>
    </cfRule>
    <cfRule type="cellIs" priority="2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27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1.7109375" style="0" customWidth="1"/>
    <col min="18" max="18" width="9.421875" style="0" customWidth="1"/>
  </cols>
  <sheetData>
    <row r="1" spans="1:18" ht="20.2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4"/>
      <c r="Q1" s="4"/>
      <c r="R1" s="4"/>
    </row>
    <row r="2" spans="1:18" ht="17.25">
      <c r="A2" s="7" t="s">
        <v>103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  <c r="O2" s="5"/>
      <c r="P2" s="4"/>
      <c r="Q2" s="4"/>
      <c r="R2" s="7"/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7"/>
      <c r="J3" s="7"/>
      <c r="K3" s="40"/>
      <c r="P3" s="5"/>
      <c r="R3" s="7"/>
    </row>
    <row r="4" spans="1:18" ht="22.5" customHeight="1">
      <c r="A4" s="5"/>
      <c r="B4" s="5"/>
      <c r="C4" s="34"/>
      <c r="D4" s="5"/>
      <c r="E4" s="5"/>
      <c r="F4" s="5"/>
      <c r="G4" s="5"/>
      <c r="H4" s="5"/>
      <c r="I4" s="7"/>
      <c r="J4" s="7"/>
      <c r="K4" s="40"/>
      <c r="P4" s="5"/>
      <c r="R4" s="7"/>
    </row>
    <row r="5" spans="1:18" ht="21.75" customHeight="1">
      <c r="A5" s="5"/>
      <c r="B5" s="5"/>
      <c r="C5" s="32"/>
      <c r="D5" s="5"/>
      <c r="E5" s="1"/>
      <c r="F5" s="5"/>
      <c r="G5" s="5"/>
      <c r="H5" s="5"/>
      <c r="J5" s="7"/>
      <c r="K5" s="40"/>
      <c r="L5" s="7" t="s">
        <v>9</v>
      </c>
      <c r="M5" s="40" t="s">
        <v>107</v>
      </c>
      <c r="N5" s="7" t="s">
        <v>198</v>
      </c>
      <c r="O5" s="5"/>
      <c r="P5" s="5"/>
      <c r="R5" s="7"/>
    </row>
    <row r="6" spans="1:18" ht="21.75" customHeight="1">
      <c r="A6" s="5"/>
      <c r="B6" s="5"/>
      <c r="C6" s="32"/>
      <c r="D6" s="5"/>
      <c r="E6" s="5"/>
      <c r="F6" s="5"/>
      <c r="G6" s="5"/>
      <c r="H6" s="5"/>
      <c r="J6" s="7"/>
      <c r="K6" s="40"/>
      <c r="L6" s="7" t="s">
        <v>9</v>
      </c>
      <c r="M6" s="40" t="s">
        <v>6</v>
      </c>
      <c r="N6" s="7" t="s">
        <v>213</v>
      </c>
      <c r="O6" s="5"/>
      <c r="P6" s="5"/>
      <c r="R6" s="7"/>
    </row>
    <row r="7" spans="1:18" ht="21.75" customHeight="1">
      <c r="A7" s="5"/>
      <c r="B7" s="5"/>
      <c r="C7" s="32"/>
      <c r="D7" s="5"/>
      <c r="E7" s="5"/>
      <c r="F7" s="5"/>
      <c r="G7" s="5"/>
      <c r="H7" s="5"/>
      <c r="J7" s="7"/>
      <c r="K7" s="40"/>
      <c r="L7" s="7" t="s">
        <v>9</v>
      </c>
      <c r="M7" s="40" t="s">
        <v>3</v>
      </c>
      <c r="N7" s="24" t="s">
        <v>18</v>
      </c>
      <c r="P7" s="5"/>
      <c r="R7" s="7"/>
    </row>
    <row r="8" spans="6:18" ht="21.75" customHeight="1" thickBot="1">
      <c r="F8" s="4"/>
      <c r="G8" s="4"/>
      <c r="J8" s="7"/>
      <c r="K8" s="40"/>
      <c r="R8" s="7"/>
    </row>
    <row r="9" spans="1:17" ht="22.5" customHeight="1" thickBot="1">
      <c r="A9" s="297" t="s">
        <v>10</v>
      </c>
      <c r="B9" s="299" t="s">
        <v>1</v>
      </c>
      <c r="C9" s="301" t="s">
        <v>4</v>
      </c>
      <c r="D9" s="303" t="s">
        <v>0</v>
      </c>
      <c r="E9" s="305" t="s">
        <v>2</v>
      </c>
      <c r="F9" s="310" t="s">
        <v>13</v>
      </c>
      <c r="G9" s="311"/>
      <c r="H9" s="311"/>
      <c r="I9" s="311"/>
      <c r="J9" s="311"/>
      <c r="K9" s="311"/>
      <c r="L9" s="311"/>
      <c r="M9" s="311"/>
      <c r="N9" s="312"/>
      <c r="O9" s="319" t="s">
        <v>214</v>
      </c>
      <c r="P9" s="305" t="s">
        <v>8</v>
      </c>
      <c r="Q9" s="308" t="s">
        <v>7</v>
      </c>
    </row>
    <row r="10" spans="1:17" ht="22.5" customHeight="1" thickBot="1">
      <c r="A10" s="298"/>
      <c r="B10" s="300"/>
      <c r="C10" s="302"/>
      <c r="D10" s="304"/>
      <c r="E10" s="306"/>
      <c r="F10" s="8" t="s">
        <v>107</v>
      </c>
      <c r="G10" s="9" t="s">
        <v>7</v>
      </c>
      <c r="H10" s="15" t="s">
        <v>11</v>
      </c>
      <c r="I10" s="8" t="s">
        <v>6</v>
      </c>
      <c r="J10" s="9" t="s">
        <v>7</v>
      </c>
      <c r="K10" s="15" t="s">
        <v>11</v>
      </c>
      <c r="L10" s="9" t="s">
        <v>3</v>
      </c>
      <c r="M10" s="9" t="s">
        <v>7</v>
      </c>
      <c r="N10" s="15" t="s">
        <v>11</v>
      </c>
      <c r="O10" s="320"/>
      <c r="P10" s="306"/>
      <c r="Q10" s="309"/>
    </row>
    <row r="11" spans="1:17" ht="22.5" customHeight="1" thickBot="1">
      <c r="A11" s="23" t="s">
        <v>98</v>
      </c>
      <c r="B11" s="4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2.5" customHeight="1">
      <c r="A12" s="10">
        <v>1</v>
      </c>
      <c r="B12" s="259" t="s">
        <v>140</v>
      </c>
      <c r="C12" s="260" t="s">
        <v>22</v>
      </c>
      <c r="D12" s="261" t="s">
        <v>27</v>
      </c>
      <c r="E12" s="262"/>
      <c r="F12" s="112">
        <v>205</v>
      </c>
      <c r="G12" s="94">
        <f aca="true" t="shared" si="0" ref="G12:G22">PRODUCT(F12*100/300)</f>
        <v>68.33333333333333</v>
      </c>
      <c r="H12" s="118">
        <v>2</v>
      </c>
      <c r="I12" s="112">
        <v>210</v>
      </c>
      <c r="J12" s="94">
        <f aca="true" t="shared" si="1" ref="J12:J22">PRODUCT(I12*100/300)</f>
        <v>70</v>
      </c>
      <c r="K12" s="124">
        <v>3</v>
      </c>
      <c r="L12" s="121">
        <v>211</v>
      </c>
      <c r="M12" s="94">
        <f aca="true" t="shared" si="2" ref="M12:M22">PRODUCT(L12*100/300)</f>
        <v>70.33333333333333</v>
      </c>
      <c r="N12" s="113">
        <v>1</v>
      </c>
      <c r="O12" s="109"/>
      <c r="P12" s="95">
        <f aca="true" t="shared" si="3" ref="P12:P22">SUM(F12+I12+L12)</f>
        <v>626</v>
      </c>
      <c r="Q12" s="138">
        <f aca="true" t="shared" si="4" ref="Q12:Q22">PRODUCT(P12/3*100/300)-O12</f>
        <v>69.55555555555554</v>
      </c>
    </row>
    <row r="13" spans="1:17" ht="22.5" customHeight="1">
      <c r="A13" s="11">
        <f>SUM(A12,1)</f>
        <v>2</v>
      </c>
      <c r="B13" s="72" t="s">
        <v>116</v>
      </c>
      <c r="C13" s="74" t="s">
        <v>117</v>
      </c>
      <c r="D13" s="70" t="s">
        <v>118</v>
      </c>
      <c r="E13" s="101" t="s">
        <v>119</v>
      </c>
      <c r="F13" s="114">
        <v>206.5</v>
      </c>
      <c r="G13" s="12">
        <f t="shared" si="0"/>
        <v>68.83333333333333</v>
      </c>
      <c r="H13" s="119">
        <v>1</v>
      </c>
      <c r="I13" s="114">
        <v>212.5</v>
      </c>
      <c r="J13" s="12">
        <f t="shared" si="1"/>
        <v>70.83333333333333</v>
      </c>
      <c r="K13" s="125">
        <v>1</v>
      </c>
      <c r="L13" s="122">
        <v>206</v>
      </c>
      <c r="M13" s="12">
        <f t="shared" si="2"/>
        <v>68.66666666666667</v>
      </c>
      <c r="N13" s="115">
        <v>3</v>
      </c>
      <c r="O13" s="110"/>
      <c r="P13" s="13">
        <f t="shared" si="3"/>
        <v>625</v>
      </c>
      <c r="Q13" s="139">
        <f t="shared" si="4"/>
        <v>69.44444444444446</v>
      </c>
    </row>
    <row r="14" spans="1:17" ht="22.5" customHeight="1">
      <c r="A14" s="11">
        <f aca="true" t="shared" si="5" ref="A14:A22">SUM(A13,1)</f>
        <v>3</v>
      </c>
      <c r="B14" s="72" t="s">
        <v>129</v>
      </c>
      <c r="C14" s="74" t="s">
        <v>117</v>
      </c>
      <c r="D14" s="72" t="s">
        <v>130</v>
      </c>
      <c r="E14" s="101" t="s">
        <v>131</v>
      </c>
      <c r="F14" s="114">
        <v>200.5</v>
      </c>
      <c r="G14" s="12">
        <f t="shared" si="0"/>
        <v>66.83333333333333</v>
      </c>
      <c r="H14" s="119">
        <v>3</v>
      </c>
      <c r="I14" s="114">
        <v>211</v>
      </c>
      <c r="J14" s="12">
        <f t="shared" si="1"/>
        <v>70.33333333333333</v>
      </c>
      <c r="K14" s="125">
        <v>2</v>
      </c>
      <c r="L14" s="122">
        <v>208.5</v>
      </c>
      <c r="M14" s="12">
        <f t="shared" si="2"/>
        <v>69.5</v>
      </c>
      <c r="N14" s="115">
        <v>2</v>
      </c>
      <c r="O14" s="110"/>
      <c r="P14" s="13">
        <f t="shared" si="3"/>
        <v>620</v>
      </c>
      <c r="Q14" s="139">
        <f t="shared" si="4"/>
        <v>68.88888888888889</v>
      </c>
    </row>
    <row r="15" spans="1:17" ht="22.5" customHeight="1">
      <c r="A15" s="11">
        <f t="shared" si="5"/>
        <v>4</v>
      </c>
      <c r="B15" s="70" t="s">
        <v>46</v>
      </c>
      <c r="C15" s="68" t="s">
        <v>31</v>
      </c>
      <c r="D15" s="70" t="s">
        <v>47</v>
      </c>
      <c r="E15" s="101" t="s">
        <v>48</v>
      </c>
      <c r="F15" s="114">
        <v>199</v>
      </c>
      <c r="G15" s="12">
        <f t="shared" si="0"/>
        <v>66.33333333333333</v>
      </c>
      <c r="H15" s="119">
        <v>4</v>
      </c>
      <c r="I15" s="114">
        <v>193.5</v>
      </c>
      <c r="J15" s="12">
        <f t="shared" si="1"/>
        <v>64.5</v>
      </c>
      <c r="K15" s="125">
        <v>4</v>
      </c>
      <c r="L15" s="122">
        <v>203</v>
      </c>
      <c r="M15" s="12">
        <f t="shared" si="2"/>
        <v>67.66666666666667</v>
      </c>
      <c r="N15" s="115">
        <v>4</v>
      </c>
      <c r="O15" s="110"/>
      <c r="P15" s="13">
        <f t="shared" si="3"/>
        <v>595.5</v>
      </c>
      <c r="Q15" s="139">
        <f t="shared" si="4"/>
        <v>66.16666666666667</v>
      </c>
    </row>
    <row r="16" spans="1:17" ht="22.5" customHeight="1">
      <c r="A16" s="11">
        <f t="shared" si="5"/>
        <v>5</v>
      </c>
      <c r="B16" s="72" t="s">
        <v>138</v>
      </c>
      <c r="C16" s="73" t="s">
        <v>25</v>
      </c>
      <c r="D16" s="72" t="s">
        <v>139</v>
      </c>
      <c r="E16" s="137" t="s">
        <v>115</v>
      </c>
      <c r="F16" s="114">
        <v>198</v>
      </c>
      <c r="G16" s="12">
        <f t="shared" si="0"/>
        <v>66</v>
      </c>
      <c r="H16" s="119">
        <v>6</v>
      </c>
      <c r="I16" s="114">
        <v>190</v>
      </c>
      <c r="J16" s="12">
        <f t="shared" si="1"/>
        <v>63.333333333333336</v>
      </c>
      <c r="K16" s="125">
        <v>6</v>
      </c>
      <c r="L16" s="122">
        <v>198.5</v>
      </c>
      <c r="M16" s="12">
        <f t="shared" si="2"/>
        <v>66.16666666666667</v>
      </c>
      <c r="N16" s="115">
        <v>6</v>
      </c>
      <c r="O16" s="110"/>
      <c r="P16" s="13">
        <f t="shared" si="3"/>
        <v>586.5</v>
      </c>
      <c r="Q16" s="139">
        <f t="shared" si="4"/>
        <v>65.16666666666667</v>
      </c>
    </row>
    <row r="17" spans="1:17" ht="22.5" customHeight="1">
      <c r="A17" s="11">
        <f t="shared" si="5"/>
        <v>6</v>
      </c>
      <c r="B17" s="26" t="s">
        <v>134</v>
      </c>
      <c r="C17" s="68" t="s">
        <v>31</v>
      </c>
      <c r="D17" s="26" t="s">
        <v>148</v>
      </c>
      <c r="E17" s="102" t="s">
        <v>40</v>
      </c>
      <c r="F17" s="114">
        <v>195.5</v>
      </c>
      <c r="G17" s="12">
        <f t="shared" si="0"/>
        <v>65.16666666666667</v>
      </c>
      <c r="H17" s="119">
        <v>7</v>
      </c>
      <c r="I17" s="114">
        <v>186</v>
      </c>
      <c r="J17" s="12">
        <f t="shared" si="1"/>
        <v>62</v>
      </c>
      <c r="K17" s="125">
        <v>8</v>
      </c>
      <c r="L17" s="122">
        <v>200</v>
      </c>
      <c r="M17" s="12">
        <f t="shared" si="2"/>
        <v>66.66666666666667</v>
      </c>
      <c r="N17" s="115">
        <v>5</v>
      </c>
      <c r="O17" s="110"/>
      <c r="P17" s="13">
        <f t="shared" si="3"/>
        <v>581.5</v>
      </c>
      <c r="Q17" s="139">
        <f t="shared" si="4"/>
        <v>64.61111111111111</v>
      </c>
    </row>
    <row r="18" spans="1:17" ht="22.5" customHeight="1">
      <c r="A18" s="11">
        <f t="shared" si="5"/>
        <v>7</v>
      </c>
      <c r="B18" s="70" t="s">
        <v>49</v>
      </c>
      <c r="C18" s="68" t="s">
        <v>31</v>
      </c>
      <c r="D18" s="70" t="s">
        <v>50</v>
      </c>
      <c r="E18" s="101" t="s">
        <v>51</v>
      </c>
      <c r="F18" s="114">
        <v>199</v>
      </c>
      <c r="G18" s="12">
        <f t="shared" si="0"/>
        <v>66.33333333333333</v>
      </c>
      <c r="H18" s="119">
        <v>5</v>
      </c>
      <c r="I18" s="114">
        <v>192.5</v>
      </c>
      <c r="J18" s="12">
        <f t="shared" si="1"/>
        <v>64.16666666666667</v>
      </c>
      <c r="K18" s="125">
        <v>5</v>
      </c>
      <c r="L18" s="122">
        <v>190</v>
      </c>
      <c r="M18" s="12">
        <f t="shared" si="2"/>
        <v>63.333333333333336</v>
      </c>
      <c r="N18" s="115">
        <v>8</v>
      </c>
      <c r="O18" s="110">
        <v>0.5</v>
      </c>
      <c r="P18" s="13">
        <f t="shared" si="3"/>
        <v>581.5</v>
      </c>
      <c r="Q18" s="139">
        <f t="shared" si="4"/>
        <v>64.11111111111111</v>
      </c>
    </row>
    <row r="19" spans="1:19" ht="22.5" customHeight="1">
      <c r="A19" s="11">
        <f t="shared" si="5"/>
        <v>8</v>
      </c>
      <c r="B19" s="26" t="s">
        <v>134</v>
      </c>
      <c r="C19" s="68" t="s">
        <v>31</v>
      </c>
      <c r="D19" s="26" t="s">
        <v>209</v>
      </c>
      <c r="E19" s="102" t="s">
        <v>135</v>
      </c>
      <c r="F19" s="114">
        <v>188.5</v>
      </c>
      <c r="G19" s="12">
        <f t="shared" si="0"/>
        <v>62.833333333333336</v>
      </c>
      <c r="H19" s="119">
        <v>8</v>
      </c>
      <c r="I19" s="114">
        <v>187.5</v>
      </c>
      <c r="J19" s="12">
        <f t="shared" si="1"/>
        <v>62.5</v>
      </c>
      <c r="K19" s="125">
        <v>7</v>
      </c>
      <c r="L19" s="122">
        <v>195.5</v>
      </c>
      <c r="M19" s="12">
        <f t="shared" si="2"/>
        <v>65.16666666666667</v>
      </c>
      <c r="N19" s="115">
        <v>7</v>
      </c>
      <c r="O19" s="110"/>
      <c r="P19" s="13">
        <f t="shared" si="3"/>
        <v>571.5</v>
      </c>
      <c r="Q19" s="139">
        <f t="shared" si="4"/>
        <v>63.5</v>
      </c>
      <c r="R19" s="1"/>
      <c r="S19" s="1"/>
    </row>
    <row r="20" spans="1:17" ht="22.5" customHeight="1">
      <c r="A20" s="11">
        <f t="shared" si="5"/>
        <v>9</v>
      </c>
      <c r="B20" s="72" t="s">
        <v>142</v>
      </c>
      <c r="C20" s="73" t="s">
        <v>25</v>
      </c>
      <c r="D20" s="72" t="s">
        <v>143</v>
      </c>
      <c r="E20" s="137" t="s">
        <v>144</v>
      </c>
      <c r="F20" s="114">
        <v>187.5</v>
      </c>
      <c r="G20" s="12">
        <f t="shared" si="0"/>
        <v>62.5</v>
      </c>
      <c r="H20" s="119">
        <v>9</v>
      </c>
      <c r="I20" s="114">
        <v>174.5</v>
      </c>
      <c r="J20" s="12">
        <f t="shared" si="1"/>
        <v>58.166666666666664</v>
      </c>
      <c r="K20" s="125">
        <v>9</v>
      </c>
      <c r="L20" s="122">
        <v>187.5</v>
      </c>
      <c r="M20" s="12">
        <f t="shared" si="2"/>
        <v>62.5</v>
      </c>
      <c r="N20" s="115">
        <v>9</v>
      </c>
      <c r="O20" s="110"/>
      <c r="P20" s="13">
        <f t="shared" si="3"/>
        <v>549.5</v>
      </c>
      <c r="Q20" s="139">
        <f t="shared" si="4"/>
        <v>61.05555555555555</v>
      </c>
    </row>
    <row r="21" spans="1:17" ht="22.5" customHeight="1">
      <c r="A21" s="11">
        <f t="shared" si="5"/>
        <v>10</v>
      </c>
      <c r="B21" s="72" t="s">
        <v>145</v>
      </c>
      <c r="C21" s="74" t="s">
        <v>117</v>
      </c>
      <c r="D21" s="72" t="s">
        <v>146</v>
      </c>
      <c r="E21" s="101" t="s">
        <v>147</v>
      </c>
      <c r="F21" s="114">
        <v>187.5</v>
      </c>
      <c r="G21" s="12">
        <f t="shared" si="0"/>
        <v>62.5</v>
      </c>
      <c r="H21" s="119">
        <v>9</v>
      </c>
      <c r="I21" s="114">
        <v>170</v>
      </c>
      <c r="J21" s="12">
        <f t="shared" si="1"/>
        <v>56.666666666666664</v>
      </c>
      <c r="K21" s="125">
        <v>10</v>
      </c>
      <c r="L21" s="122">
        <v>184.5</v>
      </c>
      <c r="M21" s="12">
        <f t="shared" si="2"/>
        <v>61.5</v>
      </c>
      <c r="N21" s="115">
        <v>10</v>
      </c>
      <c r="O21" s="110"/>
      <c r="P21" s="13">
        <f t="shared" si="3"/>
        <v>542</v>
      </c>
      <c r="Q21" s="139">
        <f t="shared" si="4"/>
        <v>60.222222222222214</v>
      </c>
    </row>
    <row r="22" spans="1:17" ht="22.5" customHeight="1" thickBot="1">
      <c r="A22" s="28">
        <f t="shared" si="5"/>
        <v>11</v>
      </c>
      <c r="B22" s="263" t="s">
        <v>123</v>
      </c>
      <c r="C22" s="264" t="s">
        <v>117</v>
      </c>
      <c r="D22" s="263" t="s">
        <v>141</v>
      </c>
      <c r="E22" s="265" t="s">
        <v>122</v>
      </c>
      <c r="F22" s="116">
        <v>182</v>
      </c>
      <c r="G22" s="98">
        <f t="shared" si="0"/>
        <v>60.666666666666664</v>
      </c>
      <c r="H22" s="120">
        <v>11</v>
      </c>
      <c r="I22" s="116">
        <v>166</v>
      </c>
      <c r="J22" s="98">
        <f t="shared" si="1"/>
        <v>55.333333333333336</v>
      </c>
      <c r="K22" s="126">
        <v>11</v>
      </c>
      <c r="L22" s="123">
        <v>180</v>
      </c>
      <c r="M22" s="98">
        <f t="shared" si="2"/>
        <v>60</v>
      </c>
      <c r="N22" s="117">
        <v>11</v>
      </c>
      <c r="O22" s="111"/>
      <c r="P22" s="99">
        <f t="shared" si="3"/>
        <v>528</v>
      </c>
      <c r="Q22" s="140">
        <f t="shared" si="4"/>
        <v>58.666666666666664</v>
      </c>
    </row>
    <row r="23" spans="1:17" ht="22.5" customHeight="1">
      <c r="A23" s="1"/>
      <c r="B23" s="1"/>
      <c r="C23" s="1"/>
      <c r="D23" s="1"/>
      <c r="E23" s="1"/>
      <c r="F23" s="4"/>
      <c r="G23" s="4"/>
      <c r="H23" s="4"/>
      <c r="I23" s="4"/>
      <c r="J23" s="1"/>
      <c r="K23" s="1"/>
      <c r="L23" s="1"/>
      <c r="M23" s="1"/>
      <c r="N23" s="1"/>
      <c r="O23" s="1"/>
      <c r="P23" s="1"/>
      <c r="Q23" s="1"/>
    </row>
    <row r="24" spans="1:17" ht="22.5" customHeight="1">
      <c r="A24" s="14"/>
      <c r="B24" s="1"/>
      <c r="C24" s="1"/>
      <c r="D24" s="1"/>
      <c r="E24" s="1"/>
      <c r="F24" s="4"/>
      <c r="G24" s="4"/>
      <c r="H24" s="4"/>
      <c r="I24" s="4"/>
      <c r="J24" s="4"/>
      <c r="K24" s="1"/>
      <c r="L24" s="1"/>
      <c r="M24" s="1"/>
      <c r="N24" s="1"/>
      <c r="O24" s="1"/>
      <c r="P24" s="1"/>
      <c r="Q24" s="1"/>
    </row>
    <row r="25" spans="1:17" ht="22.5" customHeight="1">
      <c r="A25" s="24" t="s">
        <v>207</v>
      </c>
      <c r="B25" s="1"/>
      <c r="C25" s="34"/>
      <c r="D25" s="1"/>
      <c r="E25" s="1"/>
      <c r="F25" s="1"/>
      <c r="G25" s="1"/>
      <c r="H25" s="1"/>
      <c r="I25" s="24" t="s">
        <v>16</v>
      </c>
      <c r="J25" s="1"/>
      <c r="K25" s="1"/>
      <c r="L25" s="1"/>
      <c r="M25" s="1"/>
      <c r="N25" s="1"/>
      <c r="O25" s="1"/>
      <c r="P25" s="1"/>
      <c r="Q25" s="1"/>
    </row>
    <row r="26" spans="1:17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ht="22.5" customHeight="1">
      <c r="H27" s="4"/>
    </row>
    <row r="28" spans="7:8" ht="22.5" customHeight="1">
      <c r="G28" s="4"/>
      <c r="H28" s="4"/>
    </row>
    <row r="29" spans="7:8" ht="22.5" customHeight="1">
      <c r="G29" s="4"/>
      <c r="H29" s="4"/>
    </row>
    <row r="30" spans="7:8" ht="22.5" customHeight="1">
      <c r="G30" s="4"/>
      <c r="H30" s="4"/>
    </row>
    <row r="31" spans="7:8" ht="22.5" customHeight="1">
      <c r="G31" s="4"/>
      <c r="H31" s="4"/>
    </row>
    <row r="32" spans="7:8" ht="22.5" customHeight="1">
      <c r="G32" s="4"/>
      <c r="H32" s="4"/>
    </row>
    <row r="33" spans="6:10" ht="13.5">
      <c r="F33" s="4"/>
      <c r="G33" s="4"/>
      <c r="I33" s="4"/>
      <c r="J33" s="4"/>
    </row>
    <row r="34" spans="6:10" ht="13.5">
      <c r="F34" s="4"/>
      <c r="G34" s="4"/>
      <c r="I34" s="4"/>
      <c r="J34" s="4"/>
    </row>
    <row r="35" spans="6:10" ht="13.5">
      <c r="F35" s="4"/>
      <c r="G35" s="4"/>
      <c r="H35" s="4"/>
      <c r="I35" s="4"/>
      <c r="J35" s="4"/>
    </row>
    <row r="36" spans="7:10" ht="13.5">
      <c r="G36" s="4"/>
      <c r="H36" s="4"/>
      <c r="I36" s="4"/>
      <c r="J36" s="4"/>
    </row>
    <row r="37" spans="7:10" ht="13.5">
      <c r="G37" s="4"/>
      <c r="H37" s="4"/>
      <c r="I37" s="4"/>
      <c r="J37" s="4"/>
    </row>
    <row r="38" spans="7:10" ht="13.5">
      <c r="G38" s="4"/>
      <c r="H38" s="4"/>
      <c r="I38" s="4"/>
      <c r="J38" s="4"/>
    </row>
    <row r="39" spans="7:10" ht="13.5">
      <c r="G39" s="4"/>
      <c r="H39" s="4"/>
      <c r="I39" s="4"/>
      <c r="J39" s="4"/>
    </row>
    <row r="40" spans="7:10" ht="13.5">
      <c r="G40" s="4"/>
      <c r="H40" s="4"/>
      <c r="I40" s="4"/>
      <c r="J40" s="4"/>
    </row>
    <row r="41" spans="7:10" ht="13.5">
      <c r="G41" s="4"/>
      <c r="H41" s="4"/>
      <c r="I41" s="4"/>
      <c r="J41" s="4"/>
    </row>
    <row r="42" spans="7:10" ht="13.5">
      <c r="G42" s="4"/>
      <c r="H42" s="4"/>
      <c r="I42" s="4"/>
      <c r="J42" s="4"/>
    </row>
    <row r="43" spans="7:10" ht="13.5">
      <c r="G43" s="4"/>
      <c r="H43" s="4"/>
      <c r="I43" s="4"/>
      <c r="J43" s="4"/>
    </row>
    <row r="44" spans="7:10" ht="13.5">
      <c r="G44" s="4"/>
      <c r="H44" s="4"/>
      <c r="I44" s="4"/>
      <c r="J44" s="4"/>
    </row>
    <row r="45" spans="7:10" ht="13.5">
      <c r="G45" s="4"/>
      <c r="H45" s="4"/>
      <c r="I45" s="4"/>
      <c r="J45" s="4"/>
    </row>
    <row r="46" spans="7:10" ht="13.5">
      <c r="G46" s="4"/>
      <c r="H46" s="4"/>
      <c r="I46" s="4"/>
      <c r="J46" s="4"/>
    </row>
  </sheetData>
  <sheetProtection/>
  <mergeCells count="11">
    <mergeCell ref="A1:N1"/>
    <mergeCell ref="D2:H2"/>
    <mergeCell ref="A9:A10"/>
    <mergeCell ref="B9:B10"/>
    <mergeCell ref="C9:C10"/>
    <mergeCell ref="D9:D10"/>
    <mergeCell ref="E9:E10"/>
    <mergeCell ref="F9:N9"/>
    <mergeCell ref="O9:O10"/>
    <mergeCell ref="P9:P10"/>
    <mergeCell ref="Q9:Q10"/>
  </mergeCells>
  <conditionalFormatting sqref="D22">
    <cfRule type="cellIs" priority="1" dxfId="0" operator="equal" stopIfTrue="1">
      <formula>0</formula>
    </cfRule>
    <cfRule type="cellIs" priority="2" dxfId="0" operator="equal" stopIfTrue="1">
      <formula>"#N/A"</formula>
    </cfRule>
  </conditionalFormatting>
  <conditionalFormatting sqref="E12:E16 E22">
    <cfRule type="cellIs" priority="3" dxfId="0" operator="equal" stopIfTrue="1">
      <formula>0</formula>
    </cfRule>
    <cfRule type="cellIs" priority="4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">
      <selection activeCell="E61" sqref="E61"/>
    </sheetView>
  </sheetViews>
  <sheetFormatPr defaultColWidth="9.140625" defaultRowHeight="12.75"/>
  <cols>
    <col min="1" max="1" width="6.57421875" style="0" customWidth="1"/>
    <col min="2" max="2" width="20.28125" style="0" customWidth="1"/>
    <col min="3" max="3" width="8.421875" style="27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6" width="6.00390625" style="0" customWidth="1"/>
    <col min="17" max="17" width="9.421875" style="0" customWidth="1"/>
    <col min="18" max="18" width="10.140625" style="0" customWidth="1"/>
    <col min="19" max="19" width="9.421875" style="0" customWidth="1"/>
  </cols>
  <sheetData>
    <row r="1" spans="1:19" ht="20.25" customHeight="1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127"/>
      <c r="P1" s="3"/>
      <c r="Q1" s="4"/>
      <c r="R1" s="4"/>
      <c r="S1" s="4"/>
    </row>
    <row r="2" spans="1:19" ht="17.25">
      <c r="A2" s="7" t="s">
        <v>104</v>
      </c>
      <c r="B2" s="5"/>
      <c r="C2" s="6"/>
      <c r="D2" s="296" t="s">
        <v>12</v>
      </c>
      <c r="E2" s="296"/>
      <c r="F2" s="296"/>
      <c r="G2" s="296"/>
      <c r="H2" s="296"/>
      <c r="I2" s="2"/>
      <c r="J2" s="2"/>
      <c r="K2" s="5"/>
      <c r="L2" s="5"/>
      <c r="M2" s="5"/>
      <c r="N2" s="5"/>
      <c r="O2" s="5"/>
      <c r="P2" s="5"/>
      <c r="Q2" s="4"/>
      <c r="R2" s="4"/>
      <c r="S2" s="7"/>
    </row>
    <row r="3" spans="1:19" ht="22.5" customHeight="1">
      <c r="A3" s="5"/>
      <c r="B3" s="5"/>
      <c r="C3" s="5"/>
      <c r="D3" s="5"/>
      <c r="E3" s="5"/>
      <c r="F3" s="5"/>
      <c r="G3" s="5"/>
      <c r="H3" s="5"/>
      <c r="I3" s="7"/>
      <c r="J3" s="7"/>
      <c r="K3" s="47"/>
      <c r="N3" s="24"/>
      <c r="Q3" s="5"/>
      <c r="S3" s="7"/>
    </row>
    <row r="4" spans="1:19" ht="22.5" customHeight="1">
      <c r="A4" s="5"/>
      <c r="B4" s="5"/>
      <c r="C4" s="34"/>
      <c r="D4" s="5"/>
      <c r="E4" s="5"/>
      <c r="F4" s="5"/>
      <c r="G4" s="5"/>
      <c r="H4" s="5"/>
      <c r="I4" s="7"/>
      <c r="J4" s="7"/>
      <c r="K4" s="47"/>
      <c r="Q4" s="5"/>
      <c r="S4" s="7"/>
    </row>
    <row r="5" spans="1:19" ht="21.75" customHeight="1">
      <c r="A5" s="5"/>
      <c r="B5" s="5"/>
      <c r="C5" s="32"/>
      <c r="D5" s="5"/>
      <c r="E5" s="1"/>
      <c r="F5" s="5"/>
      <c r="G5" s="5"/>
      <c r="H5" s="5"/>
      <c r="J5" s="7"/>
      <c r="K5" s="47"/>
      <c r="L5" s="7" t="s">
        <v>9</v>
      </c>
      <c r="M5" s="47" t="s">
        <v>107</v>
      </c>
      <c r="N5" s="24" t="s">
        <v>18</v>
      </c>
      <c r="O5" s="7"/>
      <c r="Q5" s="5"/>
      <c r="S5" s="7"/>
    </row>
    <row r="6" spans="1:19" ht="21.75" customHeight="1">
      <c r="A6" s="5"/>
      <c r="B6" s="5"/>
      <c r="C6" s="32"/>
      <c r="D6" s="5"/>
      <c r="E6" s="5"/>
      <c r="F6" s="5"/>
      <c r="G6" s="5"/>
      <c r="H6" s="5"/>
      <c r="J6" s="7"/>
      <c r="K6" s="47"/>
      <c r="L6" s="7" t="s">
        <v>9</v>
      </c>
      <c r="M6" s="47" t="s">
        <v>6</v>
      </c>
      <c r="N6" s="7" t="s">
        <v>198</v>
      </c>
      <c r="O6" s="7"/>
      <c r="P6" s="5"/>
      <c r="Q6" s="5"/>
      <c r="S6" s="7"/>
    </row>
    <row r="7" spans="1:19" ht="21.75" customHeight="1" thickBot="1">
      <c r="A7" s="5"/>
      <c r="B7" s="5"/>
      <c r="C7" s="32"/>
      <c r="D7" s="5"/>
      <c r="E7" s="5"/>
      <c r="F7" s="5"/>
      <c r="G7" s="5"/>
      <c r="H7" s="5"/>
      <c r="J7" s="7"/>
      <c r="K7" s="47"/>
      <c r="L7" s="7" t="s">
        <v>9</v>
      </c>
      <c r="M7" s="47" t="s">
        <v>5</v>
      </c>
      <c r="N7" s="7" t="s">
        <v>213</v>
      </c>
      <c r="O7" s="7"/>
      <c r="P7" s="5"/>
      <c r="Q7" s="5"/>
      <c r="S7" s="7"/>
    </row>
    <row r="8" spans="1:18" ht="22.5" customHeight="1" thickBot="1">
      <c r="A8" s="297" t="s">
        <v>10</v>
      </c>
      <c r="B8" s="299" t="s">
        <v>1</v>
      </c>
      <c r="C8" s="301" t="s">
        <v>4</v>
      </c>
      <c r="D8" s="303" t="s">
        <v>0</v>
      </c>
      <c r="E8" s="305" t="s">
        <v>2</v>
      </c>
      <c r="F8" s="310" t="s">
        <v>13</v>
      </c>
      <c r="G8" s="311"/>
      <c r="H8" s="311"/>
      <c r="I8" s="311"/>
      <c r="J8" s="311"/>
      <c r="K8" s="311"/>
      <c r="L8" s="311"/>
      <c r="M8" s="311"/>
      <c r="N8" s="312"/>
      <c r="O8" s="319" t="s">
        <v>223</v>
      </c>
      <c r="P8" s="319" t="s">
        <v>217</v>
      </c>
      <c r="Q8" s="305" t="s">
        <v>8</v>
      </c>
      <c r="R8" s="308" t="s">
        <v>7</v>
      </c>
    </row>
    <row r="9" spans="1:18" ht="22.5" customHeight="1" thickBot="1">
      <c r="A9" s="298"/>
      <c r="B9" s="300"/>
      <c r="C9" s="302"/>
      <c r="D9" s="304"/>
      <c r="E9" s="306"/>
      <c r="F9" s="8" t="s">
        <v>107</v>
      </c>
      <c r="G9" s="9" t="s">
        <v>7</v>
      </c>
      <c r="H9" s="15" t="s">
        <v>11</v>
      </c>
      <c r="I9" s="8" t="s">
        <v>6</v>
      </c>
      <c r="J9" s="9" t="s">
        <v>7</v>
      </c>
      <c r="K9" s="15" t="s">
        <v>11</v>
      </c>
      <c r="L9" s="9" t="s">
        <v>15</v>
      </c>
      <c r="M9" s="9" t="s">
        <v>7</v>
      </c>
      <c r="N9" s="15" t="s">
        <v>11</v>
      </c>
      <c r="O9" s="320"/>
      <c r="P9" s="320"/>
      <c r="Q9" s="306"/>
      <c r="R9" s="309"/>
    </row>
    <row r="10" spans="1:18" ht="22.5" customHeight="1" thickBot="1">
      <c r="A10" s="23" t="s">
        <v>52</v>
      </c>
      <c r="B10" s="4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7.75" customHeight="1">
      <c r="A11" s="10">
        <f>SUM(A10,1)</f>
        <v>1</v>
      </c>
      <c r="B11" s="214" t="s">
        <v>95</v>
      </c>
      <c r="C11" s="215" t="s">
        <v>31</v>
      </c>
      <c r="D11" s="214" t="s">
        <v>50</v>
      </c>
      <c r="E11" s="134" t="s">
        <v>51</v>
      </c>
      <c r="F11" s="112">
        <v>208.5</v>
      </c>
      <c r="G11" s="94">
        <f aca="true" t="shared" si="0" ref="G11:G23">PRODUCT(F11*100/300)</f>
        <v>69.5</v>
      </c>
      <c r="H11" s="118">
        <v>2</v>
      </c>
      <c r="I11" s="112">
        <v>200</v>
      </c>
      <c r="J11" s="94">
        <f aca="true" t="shared" si="1" ref="J11:J23">PRODUCT(I11*100/300)</f>
        <v>66.66666666666667</v>
      </c>
      <c r="K11" s="124">
        <v>3</v>
      </c>
      <c r="L11" s="121">
        <v>202.5</v>
      </c>
      <c r="M11" s="94">
        <f aca="true" t="shared" si="2" ref="M11:M23">PRODUCT(L11*100/300)</f>
        <v>67.5</v>
      </c>
      <c r="N11" s="113">
        <v>1</v>
      </c>
      <c r="O11" s="109"/>
      <c r="P11" s="178"/>
      <c r="Q11" s="95">
        <f aca="true" t="shared" si="3" ref="Q11:Q23">SUM(F11+I11+L11)</f>
        <v>611</v>
      </c>
      <c r="R11" s="138">
        <f aca="true" t="shared" si="4" ref="R11:R22">PRODUCT(Q11/3*100/300)-P11</f>
        <v>67.88888888888889</v>
      </c>
    </row>
    <row r="12" spans="1:18" ht="22.5" customHeight="1">
      <c r="A12" s="11">
        <v>2</v>
      </c>
      <c r="B12" s="78" t="s">
        <v>170</v>
      </c>
      <c r="C12" s="85" t="s">
        <v>31</v>
      </c>
      <c r="D12" s="78" t="s">
        <v>91</v>
      </c>
      <c r="E12" s="101" t="s">
        <v>171</v>
      </c>
      <c r="F12" s="114">
        <v>209</v>
      </c>
      <c r="G12" s="12">
        <f t="shared" si="0"/>
        <v>69.66666666666667</v>
      </c>
      <c r="H12" s="119">
        <v>1</v>
      </c>
      <c r="I12" s="114">
        <v>198</v>
      </c>
      <c r="J12" s="12">
        <f t="shared" si="1"/>
        <v>66</v>
      </c>
      <c r="K12" s="125">
        <v>7</v>
      </c>
      <c r="L12" s="122">
        <v>200.5</v>
      </c>
      <c r="M12" s="12">
        <f t="shared" si="2"/>
        <v>66.83333333333333</v>
      </c>
      <c r="N12" s="115">
        <v>3</v>
      </c>
      <c r="O12" s="110"/>
      <c r="P12" s="49"/>
      <c r="Q12" s="13">
        <f t="shared" si="3"/>
        <v>607.5</v>
      </c>
      <c r="R12" s="139">
        <f t="shared" si="4"/>
        <v>67.5</v>
      </c>
    </row>
    <row r="13" spans="1:18" ht="28.5" customHeight="1">
      <c r="A13" s="11">
        <f>SUM(A12,1)</f>
        <v>3</v>
      </c>
      <c r="B13" s="81" t="s">
        <v>24</v>
      </c>
      <c r="C13" s="71" t="s">
        <v>25</v>
      </c>
      <c r="D13" s="81" t="s">
        <v>26</v>
      </c>
      <c r="E13" s="212" t="s">
        <v>167</v>
      </c>
      <c r="F13" s="114">
        <v>207.5</v>
      </c>
      <c r="G13" s="12">
        <f t="shared" si="0"/>
        <v>69.16666666666667</v>
      </c>
      <c r="H13" s="119">
        <v>4</v>
      </c>
      <c r="I13" s="114">
        <v>200</v>
      </c>
      <c r="J13" s="12">
        <f t="shared" si="1"/>
        <v>66.66666666666667</v>
      </c>
      <c r="K13" s="125">
        <v>4</v>
      </c>
      <c r="L13" s="122">
        <v>198</v>
      </c>
      <c r="M13" s="12">
        <f t="shared" si="2"/>
        <v>66</v>
      </c>
      <c r="N13" s="115">
        <v>5</v>
      </c>
      <c r="O13" s="110"/>
      <c r="P13" s="49"/>
      <c r="Q13" s="13">
        <f t="shared" si="3"/>
        <v>605.5</v>
      </c>
      <c r="R13" s="139">
        <f t="shared" si="4"/>
        <v>67.27777777777779</v>
      </c>
    </row>
    <row r="14" spans="1:18" ht="22.5" customHeight="1">
      <c r="A14" s="11">
        <f aca="true" t="shared" si="5" ref="A14:A23">SUM(A13,1)</f>
        <v>4</v>
      </c>
      <c r="B14" s="84" t="s">
        <v>92</v>
      </c>
      <c r="C14" s="85" t="s">
        <v>31</v>
      </c>
      <c r="D14" s="84" t="s">
        <v>93</v>
      </c>
      <c r="E14" s="218" t="s">
        <v>94</v>
      </c>
      <c r="F14" s="114">
        <v>197.5</v>
      </c>
      <c r="G14" s="12">
        <f t="shared" si="0"/>
        <v>65.83333333333333</v>
      </c>
      <c r="H14" s="119">
        <v>8</v>
      </c>
      <c r="I14" s="114">
        <v>198.5</v>
      </c>
      <c r="J14" s="12">
        <f t="shared" si="1"/>
        <v>66.16666666666667</v>
      </c>
      <c r="K14" s="125">
        <v>6</v>
      </c>
      <c r="L14" s="122">
        <v>202.5</v>
      </c>
      <c r="M14" s="12">
        <f t="shared" si="2"/>
        <v>67.5</v>
      </c>
      <c r="N14" s="115">
        <v>1</v>
      </c>
      <c r="O14" s="110"/>
      <c r="P14" s="49"/>
      <c r="Q14" s="13">
        <f t="shared" si="3"/>
        <v>598.5</v>
      </c>
      <c r="R14" s="139">
        <f t="shared" si="4"/>
        <v>66.5</v>
      </c>
    </row>
    <row r="15" spans="1:18" ht="22.5" customHeight="1">
      <c r="A15" s="11">
        <f t="shared" si="5"/>
        <v>5</v>
      </c>
      <c r="B15" s="78" t="s">
        <v>88</v>
      </c>
      <c r="C15" s="85" t="s">
        <v>31</v>
      </c>
      <c r="D15" s="78" t="s">
        <v>89</v>
      </c>
      <c r="E15" s="101" t="s">
        <v>90</v>
      </c>
      <c r="F15" s="114">
        <v>208</v>
      </c>
      <c r="G15" s="12">
        <f t="shared" si="0"/>
        <v>69.33333333333333</v>
      </c>
      <c r="H15" s="119">
        <v>3</v>
      </c>
      <c r="I15" s="114">
        <v>195</v>
      </c>
      <c r="J15" s="12">
        <f t="shared" si="1"/>
        <v>65</v>
      </c>
      <c r="K15" s="125">
        <v>9</v>
      </c>
      <c r="L15" s="122">
        <v>194.5</v>
      </c>
      <c r="M15" s="12">
        <f t="shared" si="2"/>
        <v>64.83333333333333</v>
      </c>
      <c r="N15" s="115">
        <v>7</v>
      </c>
      <c r="O15" s="110"/>
      <c r="P15" s="49"/>
      <c r="Q15" s="13">
        <f t="shared" si="3"/>
        <v>597.5</v>
      </c>
      <c r="R15" s="139">
        <f t="shared" si="4"/>
        <v>66.38888888888889</v>
      </c>
    </row>
    <row r="16" spans="1:18" ht="22.5" customHeight="1">
      <c r="A16" s="11">
        <f t="shared" si="5"/>
        <v>6</v>
      </c>
      <c r="B16" s="86" t="s">
        <v>172</v>
      </c>
      <c r="C16" s="87" t="s">
        <v>31</v>
      </c>
      <c r="D16" s="86" t="s">
        <v>173</v>
      </c>
      <c r="E16" s="219" t="s">
        <v>174</v>
      </c>
      <c r="F16" s="114">
        <v>206</v>
      </c>
      <c r="G16" s="12">
        <f t="shared" si="0"/>
        <v>68.66666666666667</v>
      </c>
      <c r="H16" s="119">
        <v>5</v>
      </c>
      <c r="I16" s="114">
        <v>203.5</v>
      </c>
      <c r="J16" s="12">
        <f t="shared" si="1"/>
        <v>67.83333333333333</v>
      </c>
      <c r="K16" s="125">
        <v>1</v>
      </c>
      <c r="L16" s="122">
        <v>195</v>
      </c>
      <c r="M16" s="12">
        <f t="shared" si="2"/>
        <v>65</v>
      </c>
      <c r="N16" s="115">
        <v>6</v>
      </c>
      <c r="O16" s="110"/>
      <c r="P16" s="49">
        <v>2</v>
      </c>
      <c r="Q16" s="13">
        <f t="shared" si="3"/>
        <v>604.5</v>
      </c>
      <c r="R16" s="139">
        <f t="shared" si="4"/>
        <v>65.16666666666667</v>
      </c>
    </row>
    <row r="17" spans="1:18" ht="22.5" customHeight="1">
      <c r="A17" s="11">
        <f t="shared" si="5"/>
        <v>7</v>
      </c>
      <c r="B17" s="84" t="s">
        <v>183</v>
      </c>
      <c r="C17" s="85" t="s">
        <v>31</v>
      </c>
      <c r="D17" s="84" t="s">
        <v>184</v>
      </c>
      <c r="E17" s="218" t="s">
        <v>185</v>
      </c>
      <c r="F17" s="114">
        <v>206</v>
      </c>
      <c r="G17" s="12">
        <f t="shared" si="0"/>
        <v>68.66666666666667</v>
      </c>
      <c r="H17" s="119">
        <v>5</v>
      </c>
      <c r="I17" s="114">
        <v>198.5</v>
      </c>
      <c r="J17" s="12">
        <f t="shared" si="1"/>
        <v>66.16666666666667</v>
      </c>
      <c r="K17" s="125">
        <v>5</v>
      </c>
      <c r="L17" s="122">
        <v>180.5</v>
      </c>
      <c r="M17" s="12">
        <f t="shared" si="2"/>
        <v>60.166666666666664</v>
      </c>
      <c r="N17" s="115">
        <v>9</v>
      </c>
      <c r="O17" s="110"/>
      <c r="P17" s="49"/>
      <c r="Q17" s="13">
        <f t="shared" si="3"/>
        <v>585</v>
      </c>
      <c r="R17" s="139">
        <f t="shared" si="4"/>
        <v>65</v>
      </c>
    </row>
    <row r="18" spans="1:20" ht="22.5" customHeight="1">
      <c r="A18" s="11">
        <f t="shared" si="5"/>
        <v>8</v>
      </c>
      <c r="B18" s="78" t="s">
        <v>177</v>
      </c>
      <c r="C18" s="85" t="s">
        <v>31</v>
      </c>
      <c r="D18" s="78" t="s">
        <v>178</v>
      </c>
      <c r="E18" s="101" t="s">
        <v>179</v>
      </c>
      <c r="F18" s="114">
        <v>199.5</v>
      </c>
      <c r="G18" s="12">
        <f t="shared" si="0"/>
        <v>66.5</v>
      </c>
      <c r="H18" s="119">
        <v>7</v>
      </c>
      <c r="I18" s="114">
        <v>202.5</v>
      </c>
      <c r="J18" s="12">
        <f t="shared" si="1"/>
        <v>67.5</v>
      </c>
      <c r="K18" s="125">
        <v>2</v>
      </c>
      <c r="L18" s="122">
        <v>200</v>
      </c>
      <c r="M18" s="12">
        <f t="shared" si="2"/>
        <v>66.66666666666667</v>
      </c>
      <c r="N18" s="115">
        <v>4</v>
      </c>
      <c r="O18" s="110"/>
      <c r="P18" s="49">
        <v>2</v>
      </c>
      <c r="Q18" s="13">
        <f t="shared" si="3"/>
        <v>602</v>
      </c>
      <c r="R18" s="139">
        <f t="shared" si="4"/>
        <v>64.88888888888889</v>
      </c>
      <c r="S18" s="1"/>
      <c r="T18" s="1"/>
    </row>
    <row r="19" spans="1:18" ht="22.5" customHeight="1">
      <c r="A19" s="11">
        <f t="shared" si="5"/>
        <v>9</v>
      </c>
      <c r="B19" s="84" t="s">
        <v>168</v>
      </c>
      <c r="C19" s="85" t="s">
        <v>31</v>
      </c>
      <c r="D19" s="84" t="s">
        <v>169</v>
      </c>
      <c r="E19" s="218" t="s">
        <v>94</v>
      </c>
      <c r="F19" s="114">
        <v>196.5</v>
      </c>
      <c r="G19" s="12">
        <f t="shared" si="0"/>
        <v>65.5</v>
      </c>
      <c r="H19" s="119">
        <v>9</v>
      </c>
      <c r="I19" s="114">
        <v>195.5</v>
      </c>
      <c r="J19" s="12">
        <f t="shared" si="1"/>
        <v>65.16666666666667</v>
      </c>
      <c r="K19" s="125">
        <v>8</v>
      </c>
      <c r="L19" s="122">
        <v>185.5</v>
      </c>
      <c r="M19" s="12">
        <f t="shared" si="2"/>
        <v>61.833333333333336</v>
      </c>
      <c r="N19" s="115">
        <v>8</v>
      </c>
      <c r="O19" s="110"/>
      <c r="P19" s="49"/>
      <c r="Q19" s="13">
        <f t="shared" si="3"/>
        <v>577.5</v>
      </c>
      <c r="R19" s="139">
        <f t="shared" si="4"/>
        <v>64.16666666666667</v>
      </c>
    </row>
    <row r="20" spans="1:18" ht="22.5" customHeight="1">
      <c r="A20" s="11">
        <f t="shared" si="5"/>
        <v>10</v>
      </c>
      <c r="B20" s="88" t="s">
        <v>180</v>
      </c>
      <c r="C20" s="85" t="s">
        <v>31</v>
      </c>
      <c r="D20" s="88" t="s">
        <v>181</v>
      </c>
      <c r="E20" s="220" t="s">
        <v>182</v>
      </c>
      <c r="F20" s="114">
        <v>184</v>
      </c>
      <c r="G20" s="12">
        <f t="shared" si="0"/>
        <v>61.333333333333336</v>
      </c>
      <c r="H20" s="119">
        <v>11</v>
      </c>
      <c r="I20" s="114">
        <v>195</v>
      </c>
      <c r="J20" s="12">
        <f t="shared" si="1"/>
        <v>65</v>
      </c>
      <c r="K20" s="125">
        <v>10</v>
      </c>
      <c r="L20" s="122">
        <v>179.5</v>
      </c>
      <c r="M20" s="12">
        <f t="shared" si="2"/>
        <v>59.833333333333336</v>
      </c>
      <c r="N20" s="115">
        <v>10</v>
      </c>
      <c r="O20" s="110">
        <v>2</v>
      </c>
      <c r="P20" s="49"/>
      <c r="Q20" s="13">
        <f t="shared" si="3"/>
        <v>558.5</v>
      </c>
      <c r="R20" s="139">
        <f t="shared" si="4"/>
        <v>62.05555555555555</v>
      </c>
    </row>
    <row r="21" spans="1:18" ht="22.5" customHeight="1">
      <c r="A21" s="11">
        <f t="shared" si="5"/>
        <v>11</v>
      </c>
      <c r="B21" s="84" t="s">
        <v>186</v>
      </c>
      <c r="C21" s="85" t="s">
        <v>31</v>
      </c>
      <c r="D21" s="84" t="s">
        <v>187</v>
      </c>
      <c r="E21" s="218" t="s">
        <v>188</v>
      </c>
      <c r="F21" s="114">
        <v>190.5</v>
      </c>
      <c r="G21" s="12">
        <f t="shared" si="0"/>
        <v>63.5</v>
      </c>
      <c r="H21" s="119">
        <v>10</v>
      </c>
      <c r="I21" s="114">
        <v>187</v>
      </c>
      <c r="J21" s="12">
        <f t="shared" si="1"/>
        <v>62.333333333333336</v>
      </c>
      <c r="K21" s="125">
        <v>11</v>
      </c>
      <c r="L21" s="122">
        <v>166</v>
      </c>
      <c r="M21" s="12">
        <f t="shared" si="2"/>
        <v>55.333333333333336</v>
      </c>
      <c r="N21" s="115">
        <v>11</v>
      </c>
      <c r="O21" s="110"/>
      <c r="P21" s="49">
        <v>2</v>
      </c>
      <c r="Q21" s="13">
        <f t="shared" si="3"/>
        <v>543.5</v>
      </c>
      <c r="R21" s="139">
        <f t="shared" si="4"/>
        <v>58.38888888888888</v>
      </c>
    </row>
    <row r="22" spans="1:18" ht="22.5" customHeight="1">
      <c r="A22" s="11">
        <f t="shared" si="5"/>
        <v>12</v>
      </c>
      <c r="B22" s="81" t="s">
        <v>175</v>
      </c>
      <c r="C22" s="71" t="s">
        <v>25</v>
      </c>
      <c r="D22" s="81" t="s">
        <v>176</v>
      </c>
      <c r="E22" s="221" t="s">
        <v>175</v>
      </c>
      <c r="F22" s="114">
        <v>181</v>
      </c>
      <c r="G22" s="12">
        <f t="shared" si="0"/>
        <v>60.333333333333336</v>
      </c>
      <c r="H22" s="119">
        <v>12</v>
      </c>
      <c r="I22" s="114">
        <v>185</v>
      </c>
      <c r="J22" s="12">
        <f t="shared" si="1"/>
        <v>61.666666666666664</v>
      </c>
      <c r="K22" s="125">
        <v>12</v>
      </c>
      <c r="L22" s="122">
        <v>163</v>
      </c>
      <c r="M22" s="12">
        <f t="shared" si="2"/>
        <v>54.333333333333336</v>
      </c>
      <c r="N22" s="115">
        <v>12</v>
      </c>
      <c r="O22" s="110"/>
      <c r="P22" s="49">
        <v>2</v>
      </c>
      <c r="Q22" s="13">
        <f t="shared" si="3"/>
        <v>529</v>
      </c>
      <c r="R22" s="139">
        <f t="shared" si="4"/>
        <v>56.777777777777786</v>
      </c>
    </row>
    <row r="23" spans="1:18" ht="22.5" customHeight="1" thickBot="1">
      <c r="A23" s="28">
        <f t="shared" si="5"/>
        <v>13</v>
      </c>
      <c r="B23" s="216" t="s">
        <v>85</v>
      </c>
      <c r="C23" s="217" t="s">
        <v>31</v>
      </c>
      <c r="D23" s="216" t="s">
        <v>86</v>
      </c>
      <c r="E23" s="170" t="s">
        <v>87</v>
      </c>
      <c r="F23" s="116"/>
      <c r="G23" s="98">
        <f t="shared" si="0"/>
        <v>0</v>
      </c>
      <c r="H23" s="120"/>
      <c r="I23" s="116"/>
      <c r="J23" s="98">
        <f t="shared" si="1"/>
        <v>0</v>
      </c>
      <c r="K23" s="126"/>
      <c r="L23" s="123"/>
      <c r="M23" s="98">
        <f t="shared" si="2"/>
        <v>0</v>
      </c>
      <c r="N23" s="117"/>
      <c r="O23" s="111"/>
      <c r="P23" s="181"/>
      <c r="Q23" s="99">
        <f t="shared" si="3"/>
        <v>0</v>
      </c>
      <c r="R23" s="140" t="s">
        <v>220</v>
      </c>
    </row>
    <row r="24" ht="22.5" customHeight="1">
      <c r="A24" s="14"/>
    </row>
    <row r="25" spans="1:18" ht="22.5" customHeight="1">
      <c r="A25" s="24" t="s">
        <v>207</v>
      </c>
      <c r="B25" s="1"/>
      <c r="C25" s="34"/>
      <c r="D25" s="1"/>
      <c r="E25" s="1"/>
      <c r="F25" s="1"/>
      <c r="G25" s="1"/>
      <c r="H25" s="1"/>
      <c r="I25" s="24" t="s">
        <v>16</v>
      </c>
      <c r="J25" s="1"/>
      <c r="K25" s="1"/>
      <c r="L25" s="1"/>
      <c r="M25" s="1"/>
      <c r="N25" s="1"/>
      <c r="O25" s="1"/>
      <c r="P25" s="1"/>
      <c r="Q25" s="1"/>
      <c r="R25" s="1"/>
    </row>
    <row r="26" spans="1:18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2.5" customHeight="1">
      <c r="A28" s="1"/>
      <c r="F28" s="1"/>
      <c r="G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2.5" customHeight="1">
      <c r="A29" s="1"/>
      <c r="F29" s="1"/>
      <c r="G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6:7" ht="22.5" customHeight="1">
      <c r="F30" s="1"/>
      <c r="G30" s="1"/>
    </row>
    <row r="31" spans="6:7" ht="12.75">
      <c r="F31" s="1"/>
      <c r="G31" s="1"/>
    </row>
    <row r="32" spans="6:7" ht="12.75">
      <c r="F32" s="1"/>
      <c r="G32" s="1"/>
    </row>
    <row r="33" spans="6:10" ht="13.5">
      <c r="F33" s="1"/>
      <c r="G33" s="1"/>
      <c r="I33" s="4"/>
      <c r="J33" s="4"/>
    </row>
    <row r="34" spans="6:10" ht="13.5">
      <c r="F34" s="1"/>
      <c r="G34" s="1"/>
      <c r="I34" s="4"/>
      <c r="J34" s="4"/>
    </row>
    <row r="35" spans="6:10" ht="13.5">
      <c r="F35" s="1"/>
      <c r="G35" s="1"/>
      <c r="I35" s="4"/>
      <c r="J35" s="4"/>
    </row>
    <row r="36" spans="6:10" ht="13.5">
      <c r="F36" s="1"/>
      <c r="G36" s="1"/>
      <c r="I36" s="4"/>
      <c r="J36" s="4"/>
    </row>
    <row r="37" spans="6:10" ht="13.5">
      <c r="F37" s="1"/>
      <c r="G37" s="1"/>
      <c r="I37" s="4"/>
      <c r="J37" s="4"/>
    </row>
    <row r="38" spans="6:10" ht="13.5">
      <c r="F38" s="1"/>
      <c r="G38" s="1"/>
      <c r="I38" s="4"/>
      <c r="J38" s="4"/>
    </row>
    <row r="39" spans="6:10" ht="13.5">
      <c r="F39" s="1"/>
      <c r="G39" s="1"/>
      <c r="I39" s="4"/>
      <c r="J39" s="4"/>
    </row>
    <row r="40" spans="6:10" ht="13.5">
      <c r="F40" s="1"/>
      <c r="G40" s="1"/>
      <c r="I40" s="4"/>
      <c r="J40" s="4"/>
    </row>
    <row r="41" spans="6:10" ht="13.5">
      <c r="F41" s="1"/>
      <c r="G41" s="1"/>
      <c r="H41" s="4"/>
      <c r="I41" s="4"/>
      <c r="J41" s="4"/>
    </row>
    <row r="42" spans="7:10" ht="13.5">
      <c r="G42" s="4"/>
      <c r="H42" s="4"/>
      <c r="I42" s="4"/>
      <c r="J42" s="4"/>
    </row>
    <row r="43" spans="7:10" ht="13.5">
      <c r="G43" s="4"/>
      <c r="H43" s="4"/>
      <c r="I43" s="4"/>
      <c r="J43" s="4"/>
    </row>
    <row r="44" spans="7:10" ht="13.5">
      <c r="G44" s="4"/>
      <c r="H44" s="4"/>
      <c r="I44" s="4"/>
      <c r="J44" s="4"/>
    </row>
    <row r="45" spans="7:10" ht="13.5">
      <c r="G45" s="4"/>
      <c r="H45" s="4"/>
      <c r="I45" s="4"/>
      <c r="J45" s="4"/>
    </row>
    <row r="46" spans="7:10" ht="13.5">
      <c r="G46" s="4"/>
      <c r="H46" s="4"/>
      <c r="I46" s="4"/>
      <c r="J46" s="4"/>
    </row>
  </sheetData>
  <sheetProtection/>
  <mergeCells count="12">
    <mergeCell ref="E8:E9"/>
    <mergeCell ref="F8:N8"/>
    <mergeCell ref="P8:P9"/>
    <mergeCell ref="Q8:Q9"/>
    <mergeCell ref="R8:R9"/>
    <mergeCell ref="A1:N1"/>
    <mergeCell ref="D2:H2"/>
    <mergeCell ref="A8:A9"/>
    <mergeCell ref="B8:B9"/>
    <mergeCell ref="C8:C9"/>
    <mergeCell ref="D8:D9"/>
    <mergeCell ref="O8:O9"/>
  </mergeCells>
  <conditionalFormatting sqref="E21 E11:E14 E23">
    <cfRule type="cellIs" priority="5" dxfId="0" operator="equal" stopIfTrue="1">
      <formula>0</formula>
    </cfRule>
    <cfRule type="cellIs" priority="6" dxfId="0" operator="equal" stopIfTrue="1">
      <formula>"#N/A"</formula>
    </cfRule>
  </conditionalFormatting>
  <conditionalFormatting sqref="D21">
    <cfRule type="cellIs" priority="1" dxfId="0" operator="equal" stopIfTrue="1">
      <formula>0</formula>
    </cfRule>
    <cfRule type="cellIs" priority="2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Eva-Maria</cp:lastModifiedBy>
  <cp:lastPrinted>2016-08-14T15:53:06Z</cp:lastPrinted>
  <dcterms:created xsi:type="dcterms:W3CDTF">2005-04-10T18:26:35Z</dcterms:created>
  <dcterms:modified xsi:type="dcterms:W3CDTF">2016-08-18T21:09:20Z</dcterms:modified>
  <cp:category/>
  <cp:version/>
  <cp:contentType/>
  <cp:contentStatus/>
</cp:coreProperties>
</file>